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19875" windowHeight="7725"/>
  </bookViews>
  <sheets>
    <sheet name="GIẤY XÁC NHẬN" sheetId="1" r:id="rId1"/>
    <sheet name="GIẤY VAY VỐN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8" i="2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F374" i="1"/>
  <c r="E374"/>
  <c r="A374"/>
  <c r="F373"/>
  <c r="E373"/>
  <c r="A373"/>
  <c r="F372"/>
  <c r="E372"/>
  <c r="A372"/>
  <c r="F371"/>
  <c r="E371"/>
  <c r="A371"/>
  <c r="F370"/>
  <c r="E370"/>
  <c r="A370"/>
  <c r="F369"/>
  <c r="E369"/>
  <c r="A369"/>
  <c r="F368"/>
  <c r="E368"/>
  <c r="A368"/>
  <c r="F367"/>
  <c r="E367"/>
  <c r="A367"/>
  <c r="F366"/>
  <c r="E366"/>
  <c r="A366"/>
  <c r="F365"/>
  <c r="E365"/>
  <c r="A365"/>
  <c r="F364"/>
  <c r="E364"/>
  <c r="A364"/>
  <c r="F363"/>
  <c r="E363"/>
  <c r="A363"/>
  <c r="F362"/>
  <c r="E362"/>
  <c r="A362"/>
  <c r="F361"/>
  <c r="E361"/>
  <c r="A361"/>
  <c r="F360"/>
  <c r="E360"/>
  <c r="A360"/>
  <c r="F359"/>
  <c r="E359"/>
  <c r="A359"/>
  <c r="F358"/>
  <c r="E358"/>
  <c r="A358"/>
  <c r="F357"/>
  <c r="E357"/>
  <c r="A357"/>
  <c r="F356"/>
  <c r="E356"/>
  <c r="A356"/>
  <c r="F355"/>
  <c r="E355"/>
  <c r="A355"/>
  <c r="F354"/>
  <c r="E354"/>
  <c r="A354"/>
  <c r="F353"/>
  <c r="E353"/>
  <c r="A353"/>
  <c r="F352"/>
  <c r="E352"/>
  <c r="A352"/>
  <c r="F351"/>
  <c r="E351"/>
  <c r="A351"/>
  <c r="F350"/>
  <c r="E350"/>
  <c r="A350"/>
  <c r="F349"/>
  <c r="E349"/>
  <c r="A349"/>
  <c r="F348"/>
  <c r="E348"/>
  <c r="A348"/>
  <c r="F347"/>
  <c r="E347"/>
  <c r="A347"/>
  <c r="F346"/>
  <c r="E346"/>
  <c r="A346"/>
  <c r="F345"/>
  <c r="E345"/>
  <c r="A345"/>
  <c r="F344"/>
  <c r="E344"/>
  <c r="A344"/>
  <c r="F343"/>
  <c r="E343"/>
  <c r="A343"/>
  <c r="F342"/>
  <c r="E342"/>
  <c r="A342"/>
  <c r="F341"/>
  <c r="E341"/>
  <c r="A341"/>
  <c r="F340"/>
  <c r="E340"/>
  <c r="A340"/>
  <c r="F339"/>
  <c r="E339"/>
  <c r="A339"/>
  <c r="F338"/>
  <c r="E338"/>
  <c r="A338"/>
  <c r="F337"/>
  <c r="E337"/>
  <c r="A337"/>
  <c r="F336"/>
  <c r="E336"/>
  <c r="A336"/>
  <c r="F335"/>
  <c r="E335"/>
  <c r="A335"/>
  <c r="F334"/>
  <c r="E334"/>
  <c r="A334"/>
  <c r="F333"/>
  <c r="E333"/>
  <c r="A333"/>
  <c r="F332"/>
  <c r="E332"/>
  <c r="A332"/>
  <c r="F331"/>
  <c r="E331"/>
  <c r="A331"/>
  <c r="F330"/>
  <c r="E330"/>
  <c r="A330"/>
  <c r="F329"/>
  <c r="E329"/>
  <c r="A329"/>
  <c r="F328"/>
  <c r="E328"/>
  <c r="A328"/>
  <c r="F327"/>
  <c r="E327"/>
  <c r="A327"/>
  <c r="F326"/>
  <c r="E326"/>
  <c r="A326"/>
  <c r="F325"/>
  <c r="E325"/>
  <c r="A325"/>
  <c r="F324"/>
  <c r="E324"/>
  <c r="A324"/>
  <c r="F323"/>
  <c r="E323"/>
  <c r="A323"/>
  <c r="F322"/>
  <c r="E322"/>
  <c r="A322"/>
  <c r="F321"/>
  <c r="E321"/>
  <c r="A321"/>
  <c r="F320"/>
  <c r="E320"/>
  <c r="A320"/>
  <c r="F319"/>
  <c r="E319"/>
  <c r="A319"/>
  <c r="F318"/>
  <c r="E318"/>
  <c r="A318"/>
  <c r="F317"/>
  <c r="E317"/>
  <c r="A317"/>
  <c r="F316"/>
  <c r="E316"/>
  <c r="A316"/>
  <c r="F315"/>
  <c r="E315"/>
  <c r="A315"/>
  <c r="F314"/>
  <c r="E314"/>
  <c r="A314"/>
  <c r="F313"/>
  <c r="E313"/>
  <c r="A313"/>
  <c r="F312"/>
  <c r="E312"/>
  <c r="A312"/>
  <c r="F311"/>
  <c r="E311"/>
  <c r="A311"/>
  <c r="F310"/>
  <c r="E310"/>
  <c r="A310"/>
  <c r="F309"/>
  <c r="E309"/>
  <c r="A309"/>
  <c r="F308"/>
  <c r="E308"/>
  <c r="A308"/>
  <c r="F307"/>
  <c r="E307"/>
  <c r="A307"/>
  <c r="F306"/>
  <c r="E306"/>
  <c r="A306"/>
  <c r="F305"/>
  <c r="E305"/>
  <c r="A305"/>
  <c r="F304"/>
  <c r="E304"/>
  <c r="A304"/>
  <c r="F303"/>
  <c r="E303"/>
  <c r="A303"/>
  <c r="F302"/>
  <c r="E302"/>
  <c r="A302"/>
  <c r="F301"/>
  <c r="E301"/>
  <c r="A301"/>
  <c r="F300"/>
  <c r="E300"/>
  <c r="A300"/>
  <c r="F299"/>
  <c r="E299"/>
  <c r="A299"/>
  <c r="F298"/>
  <c r="E298"/>
  <c r="A298"/>
  <c r="F297"/>
  <c r="E297"/>
  <c r="A297"/>
  <c r="F296"/>
  <c r="E296"/>
  <c r="A296"/>
  <c r="F295"/>
  <c r="E295"/>
  <c r="A295"/>
  <c r="F294"/>
  <c r="E294"/>
  <c r="A294"/>
  <c r="F293"/>
  <c r="E293"/>
  <c r="A293"/>
  <c r="F292"/>
  <c r="E292"/>
  <c r="A292"/>
  <c r="F291"/>
  <c r="E291"/>
  <c r="A291"/>
  <c r="F290"/>
  <c r="E290"/>
  <c r="A290"/>
  <c r="F289"/>
  <c r="E289"/>
  <c r="A289"/>
  <c r="F288"/>
  <c r="E288"/>
  <c r="A288"/>
  <c r="F287"/>
  <c r="E287"/>
  <c r="A287"/>
  <c r="F286"/>
  <c r="E286"/>
  <c r="A286"/>
  <c r="F285"/>
  <c r="E285"/>
  <c r="A285"/>
  <c r="F284"/>
  <c r="E284"/>
  <c r="A284"/>
  <c r="F283"/>
  <c r="E283"/>
  <c r="A283"/>
  <c r="F282"/>
  <c r="E282"/>
  <c r="A282"/>
  <c r="F281"/>
  <c r="E281"/>
  <c r="A281"/>
  <c r="F280"/>
  <c r="E280"/>
  <c r="A280"/>
  <c r="F279"/>
  <c r="E279"/>
  <c r="A279"/>
  <c r="F278"/>
  <c r="E278"/>
  <c r="A278"/>
  <c r="F277"/>
  <c r="E277"/>
  <c r="A277"/>
  <c r="F276"/>
  <c r="E276"/>
  <c r="A276"/>
  <c r="F275"/>
  <c r="E275"/>
  <c r="A275"/>
  <c r="F274"/>
  <c r="E274"/>
  <c r="A274"/>
  <c r="F273"/>
  <c r="E273"/>
  <c r="A273"/>
  <c r="F272"/>
  <c r="E272"/>
  <c r="A272"/>
  <c r="F271"/>
  <c r="E271"/>
  <c r="A271"/>
  <c r="F270"/>
  <c r="E270"/>
  <c r="A270"/>
  <c r="F269"/>
  <c r="E269"/>
  <c r="A269"/>
  <c r="F268"/>
  <c r="E268"/>
  <c r="A268"/>
  <c r="F267"/>
  <c r="E267"/>
  <c r="A267"/>
  <c r="F266"/>
  <c r="E266"/>
  <c r="A266"/>
  <c r="F265"/>
  <c r="E265"/>
  <c r="A265"/>
  <c r="F264"/>
  <c r="E264"/>
  <c r="A264"/>
  <c r="F263"/>
  <c r="E263"/>
  <c r="A263"/>
  <c r="F262"/>
  <c r="E262"/>
  <c r="A262"/>
  <c r="F261"/>
  <c r="E261"/>
  <c r="A261"/>
  <c r="F260"/>
  <c r="E260"/>
  <c r="A260"/>
  <c r="F259"/>
  <c r="E259"/>
  <c r="A259"/>
  <c r="F258"/>
  <c r="E258"/>
  <c r="A258"/>
  <c r="F257"/>
  <c r="E257"/>
  <c r="A257"/>
  <c r="F256"/>
  <c r="E256"/>
  <c r="A256"/>
  <c r="F255"/>
  <c r="E255"/>
  <c r="A255"/>
  <c r="F254"/>
  <c r="E254"/>
  <c r="A254"/>
  <c r="F253"/>
  <c r="E253"/>
  <c r="A253"/>
  <c r="F252"/>
  <c r="E252"/>
  <c r="A252"/>
  <c r="F251"/>
  <c r="E251"/>
  <c r="A251"/>
  <c r="F250"/>
  <c r="E250"/>
  <c r="A250"/>
  <c r="F249"/>
  <c r="E249"/>
  <c r="A249"/>
  <c r="F248"/>
  <c r="E248"/>
  <c r="A248"/>
  <c r="F247"/>
  <c r="E247"/>
  <c r="A247"/>
  <c r="F246"/>
  <c r="E246"/>
  <c r="A246"/>
  <c r="F245"/>
  <c r="E245"/>
  <c r="A245"/>
  <c r="F244"/>
  <c r="E244"/>
  <c r="A244"/>
  <c r="F243"/>
  <c r="E243"/>
  <c r="A243"/>
  <c r="F242"/>
  <c r="E242"/>
  <c r="A242"/>
  <c r="F241"/>
  <c r="E241"/>
  <c r="A241"/>
  <c r="F240"/>
  <c r="E240"/>
  <c r="A240"/>
  <c r="F239"/>
  <c r="E239"/>
  <c r="A239"/>
  <c r="F238"/>
  <c r="E238"/>
  <c r="A238"/>
  <c r="F237"/>
  <c r="E237"/>
  <c r="A237"/>
  <c r="F236"/>
  <c r="E236"/>
  <c r="A236"/>
  <c r="F235"/>
  <c r="E235"/>
  <c r="A235"/>
  <c r="F234"/>
  <c r="E234"/>
  <c r="A234"/>
  <c r="F233"/>
  <c r="E233"/>
  <c r="A233"/>
  <c r="F232"/>
  <c r="E232"/>
  <c r="A232"/>
  <c r="F231"/>
  <c r="E231"/>
  <c r="A231"/>
  <c r="F230"/>
  <c r="E230"/>
  <c r="A230"/>
  <c r="F229"/>
  <c r="E229"/>
  <c r="A229"/>
  <c r="F228"/>
  <c r="E228"/>
  <c r="A228"/>
  <c r="F227"/>
  <c r="E227"/>
  <c r="A227"/>
  <c r="F226"/>
  <c r="E226"/>
  <c r="A226"/>
  <c r="F225"/>
  <c r="E225"/>
  <c r="A225"/>
  <c r="F224"/>
  <c r="E224"/>
  <c r="A224"/>
  <c r="F223"/>
  <c r="E223"/>
  <c r="A223"/>
  <c r="F222"/>
  <c r="E222"/>
  <c r="A222"/>
  <c r="F221"/>
  <c r="E221"/>
  <c r="A221"/>
  <c r="F220"/>
  <c r="E220"/>
  <c r="A220"/>
  <c r="F219"/>
  <c r="E219"/>
  <c r="A219"/>
  <c r="F218"/>
  <c r="E218"/>
  <c r="A218"/>
  <c r="F217"/>
  <c r="E217"/>
  <c r="A217"/>
  <c r="F216"/>
  <c r="E216"/>
  <c r="A216"/>
  <c r="F215"/>
  <c r="E215"/>
  <c r="A215"/>
  <c r="F214"/>
  <c r="E214"/>
  <c r="A214"/>
  <c r="F213"/>
  <c r="E213"/>
  <c r="A213"/>
  <c r="F212"/>
  <c r="E212"/>
  <c r="A212"/>
  <c r="F211"/>
  <c r="E211"/>
  <c r="A211"/>
  <c r="F210"/>
  <c r="E210"/>
  <c r="A210"/>
  <c r="F209"/>
  <c r="E209"/>
  <c r="A209"/>
  <c r="F208"/>
  <c r="E208"/>
  <c r="A208"/>
  <c r="F207"/>
  <c r="E207"/>
  <c r="A207"/>
  <c r="F206"/>
  <c r="E206"/>
  <c r="A206"/>
  <c r="F205"/>
  <c r="E205"/>
  <c r="A205"/>
  <c r="F204"/>
  <c r="E204"/>
  <c r="A204"/>
  <c r="F203"/>
  <c r="E203"/>
  <c r="A203"/>
  <c r="F202"/>
  <c r="E202"/>
  <c r="A202"/>
  <c r="F201"/>
  <c r="E201"/>
  <c r="A201"/>
  <c r="F200"/>
  <c r="E200"/>
  <c r="A200"/>
  <c r="F199"/>
  <c r="E199"/>
  <c r="A199"/>
  <c r="F198"/>
  <c r="E198"/>
  <c r="A198"/>
  <c r="F197"/>
  <c r="E197"/>
  <c r="A197"/>
  <c r="F196"/>
  <c r="E196"/>
  <c r="A196"/>
  <c r="F195"/>
  <c r="E195"/>
  <c r="A195"/>
  <c r="F194"/>
  <c r="E194"/>
  <c r="A194"/>
  <c r="F193"/>
  <c r="E193"/>
  <c r="A193"/>
  <c r="F192"/>
  <c r="E192"/>
  <c r="A192"/>
  <c r="F191"/>
  <c r="E191"/>
  <c r="A191"/>
  <c r="F190"/>
  <c r="E190"/>
  <c r="A190"/>
  <c r="F189"/>
  <c r="E189"/>
  <c r="A189"/>
  <c r="F188"/>
  <c r="E188"/>
  <c r="A188"/>
  <c r="F187"/>
  <c r="E187"/>
  <c r="A187"/>
  <c r="F186"/>
  <c r="E186"/>
  <c r="A186"/>
  <c r="F185"/>
  <c r="E185"/>
  <c r="A185"/>
  <c r="F184"/>
  <c r="E184"/>
  <c r="A184"/>
  <c r="F183"/>
  <c r="E183"/>
  <c r="A183"/>
  <c r="F182"/>
  <c r="E182"/>
  <c r="A182"/>
  <c r="F181"/>
  <c r="E181"/>
  <c r="A181"/>
  <c r="F180"/>
  <c r="E180"/>
  <c r="A180"/>
  <c r="F179"/>
  <c r="E179"/>
  <c r="A179"/>
  <c r="F178"/>
  <c r="E178"/>
  <c r="A178"/>
  <c r="F177"/>
  <c r="E177"/>
  <c r="A177"/>
  <c r="F176"/>
  <c r="E176"/>
  <c r="A176"/>
  <c r="F175"/>
  <c r="E175"/>
  <c r="A175"/>
  <c r="F174"/>
  <c r="E174"/>
  <c r="A174"/>
  <c r="F173"/>
  <c r="E173"/>
  <c r="A173"/>
  <c r="F172"/>
  <c r="E172"/>
  <c r="A172"/>
  <c r="F171"/>
  <c r="E171"/>
  <c r="A171"/>
  <c r="F170"/>
  <c r="E170"/>
  <c r="A170"/>
  <c r="F169"/>
  <c r="E169"/>
  <c r="A169"/>
  <c r="F168"/>
  <c r="E168"/>
  <c r="A168"/>
  <c r="F167"/>
  <c r="E167"/>
  <c r="A167"/>
  <c r="F166"/>
  <c r="E166"/>
  <c r="A166"/>
  <c r="F165"/>
  <c r="E165"/>
  <c r="A165"/>
  <c r="F164"/>
  <c r="E164"/>
  <c r="A164"/>
  <c r="F163"/>
  <c r="E163"/>
  <c r="A163"/>
  <c r="F162"/>
  <c r="E162"/>
  <c r="A162"/>
  <c r="F161"/>
  <c r="E161"/>
  <c r="A161"/>
  <c r="F160"/>
  <c r="E160"/>
  <c r="A160"/>
  <c r="F159"/>
  <c r="E159"/>
  <c r="A159"/>
  <c r="F158"/>
  <c r="E158"/>
  <c r="A158"/>
  <c r="F157"/>
  <c r="E157"/>
  <c r="A157"/>
  <c r="F156"/>
  <c r="E156"/>
  <c r="A156"/>
  <c r="F155"/>
  <c r="E155"/>
  <c r="A155"/>
  <c r="F154"/>
  <c r="E154"/>
  <c r="A154"/>
  <c r="F153"/>
  <c r="E153"/>
  <c r="A153"/>
  <c r="F152"/>
  <c r="E152"/>
  <c r="A152"/>
  <c r="F151"/>
  <c r="E151"/>
  <c r="A151"/>
  <c r="F150"/>
  <c r="E150"/>
  <c r="A150"/>
  <c r="F149"/>
  <c r="E149"/>
  <c r="A149"/>
  <c r="F148"/>
  <c r="E148"/>
  <c r="A148"/>
  <c r="F147"/>
  <c r="E147"/>
  <c r="A147"/>
  <c r="F146"/>
  <c r="E146"/>
  <c r="A146"/>
  <c r="F145"/>
  <c r="E145"/>
  <c r="A145"/>
  <c r="F144"/>
  <c r="E144"/>
  <c r="A144"/>
  <c r="F143"/>
  <c r="E143"/>
  <c r="A143"/>
  <c r="F142"/>
  <c r="E142"/>
  <c r="A142"/>
  <c r="F141"/>
  <c r="E141"/>
  <c r="A141"/>
  <c r="F140"/>
  <c r="E140"/>
  <c r="A140"/>
  <c r="F139"/>
  <c r="E139"/>
  <c r="A139"/>
  <c r="F138"/>
  <c r="E138"/>
  <c r="A138"/>
  <c r="F137"/>
  <c r="E137"/>
  <c r="A137"/>
  <c r="F136"/>
  <c r="E136"/>
  <c r="A136"/>
  <c r="F135"/>
  <c r="E135"/>
  <c r="A135"/>
  <c r="F134"/>
  <c r="E134"/>
  <c r="A134"/>
  <c r="F133"/>
  <c r="E133"/>
  <c r="A133"/>
  <c r="F132"/>
  <c r="E132"/>
  <c r="A132"/>
  <c r="F131"/>
  <c r="E131"/>
  <c r="A131"/>
  <c r="F130"/>
  <c r="E130"/>
  <c r="A130"/>
  <c r="F129"/>
  <c r="E129"/>
  <c r="A129"/>
  <c r="F128"/>
  <c r="E128"/>
  <c r="A128"/>
  <c r="F127"/>
  <c r="E127"/>
  <c r="A127"/>
  <c r="F126"/>
  <c r="E126"/>
  <c r="A126"/>
  <c r="F125"/>
  <c r="E125"/>
  <c r="A125"/>
  <c r="F124"/>
  <c r="E124"/>
  <c r="A124"/>
  <c r="F123"/>
  <c r="E123"/>
  <c r="A123"/>
  <c r="F122"/>
  <c r="E122"/>
  <c r="A122"/>
  <c r="F121"/>
  <c r="E121"/>
  <c r="A121"/>
  <c r="F120"/>
  <c r="E120"/>
  <c r="A120"/>
  <c r="F119"/>
  <c r="E119"/>
  <c r="A119"/>
  <c r="F118"/>
  <c r="E118"/>
  <c r="A118"/>
  <c r="F117"/>
  <c r="E117"/>
  <c r="A117"/>
  <c r="F116"/>
  <c r="E116"/>
  <c r="A116"/>
  <c r="F115"/>
  <c r="E115"/>
  <c r="A115"/>
  <c r="F114"/>
  <c r="E114"/>
  <c r="A114"/>
  <c r="F113"/>
  <c r="E113"/>
  <c r="A113"/>
  <c r="F112"/>
  <c r="E112"/>
  <c r="A112"/>
  <c r="F111"/>
  <c r="E111"/>
  <c r="A111"/>
  <c r="F110"/>
  <c r="E110"/>
  <c r="A110"/>
  <c r="F109"/>
  <c r="E109"/>
  <c r="A109"/>
  <c r="F108"/>
  <c r="E108"/>
  <c r="A108"/>
  <c r="F107"/>
  <c r="E107"/>
  <c r="A107"/>
  <c r="F106"/>
  <c r="E106"/>
  <c r="A106"/>
  <c r="F105"/>
  <c r="E105"/>
  <c r="A105"/>
  <c r="F104"/>
  <c r="E104"/>
  <c r="A104"/>
  <c r="F103"/>
  <c r="E103"/>
  <c r="A103"/>
  <c r="F102"/>
  <c r="E102"/>
  <c r="A102"/>
  <c r="F101"/>
  <c r="E101"/>
  <c r="A101"/>
  <c r="F100"/>
  <c r="E100"/>
  <c r="A100"/>
  <c r="F99"/>
  <c r="E99"/>
  <c r="A99"/>
  <c r="F98"/>
  <c r="E98"/>
  <c r="A98"/>
  <c r="F97"/>
  <c r="E97"/>
  <c r="A97"/>
  <c r="F96"/>
  <c r="E96"/>
  <c r="A96"/>
  <c r="F95"/>
  <c r="E95"/>
  <c r="A95"/>
  <c r="F94"/>
  <c r="E94"/>
  <c r="A94"/>
  <c r="F93"/>
  <c r="E93"/>
  <c r="A93"/>
  <c r="F92"/>
  <c r="E92"/>
  <c r="A92"/>
  <c r="F91"/>
  <c r="E91"/>
  <c r="A91"/>
  <c r="F90"/>
  <c r="E90"/>
  <c r="A90"/>
  <c r="F89"/>
  <c r="E89"/>
  <c r="A89"/>
  <c r="F88"/>
  <c r="E88"/>
  <c r="A88"/>
  <c r="F87"/>
  <c r="E87"/>
  <c r="A87"/>
  <c r="F86"/>
  <c r="E86"/>
  <c r="A86"/>
  <c r="F85"/>
  <c r="E85"/>
  <c r="A85"/>
  <c r="F84"/>
  <c r="E84"/>
  <c r="A84"/>
  <c r="F83"/>
  <c r="E83"/>
  <c r="A83"/>
  <c r="F82"/>
  <c r="E82"/>
  <c r="A82"/>
  <c r="F81"/>
  <c r="E81"/>
  <c r="A81"/>
  <c r="F80"/>
  <c r="E80"/>
  <c r="A80"/>
  <c r="F79"/>
  <c r="E79"/>
  <c r="A79"/>
  <c r="F78"/>
  <c r="E78"/>
  <c r="A78"/>
  <c r="F77"/>
  <c r="E77"/>
  <c r="A77"/>
  <c r="F76"/>
  <c r="E76"/>
  <c r="A76"/>
  <c r="F75"/>
  <c r="E75"/>
  <c r="A75"/>
  <c r="F74"/>
  <c r="E74"/>
  <c r="A74"/>
  <c r="F73"/>
  <c r="E73"/>
  <c r="A73"/>
  <c r="F72"/>
  <c r="E72"/>
  <c r="A72"/>
  <c r="F71"/>
  <c r="E71"/>
  <c r="A71"/>
  <c r="F70"/>
  <c r="E70"/>
  <c r="A70"/>
  <c r="F69"/>
  <c r="E69"/>
  <c r="A69"/>
  <c r="F68"/>
  <c r="E68"/>
  <c r="A68"/>
  <c r="F67"/>
  <c r="E67"/>
  <c r="A67"/>
  <c r="F66"/>
  <c r="E66"/>
  <c r="A66"/>
  <c r="F65"/>
  <c r="E65"/>
  <c r="A65"/>
  <c r="F64"/>
  <c r="E64"/>
  <c r="A64"/>
  <c r="F63"/>
  <c r="E63"/>
  <c r="A63"/>
  <c r="F62"/>
  <c r="E62"/>
  <c r="A62"/>
  <c r="F61"/>
  <c r="E61"/>
  <c r="A61"/>
  <c r="F60"/>
  <c r="E60"/>
  <c r="A60"/>
  <c r="F59"/>
  <c r="E59"/>
  <c r="A59"/>
  <c r="F58"/>
  <c r="E58"/>
  <c r="A58"/>
  <c r="F57"/>
  <c r="E57"/>
  <c r="A57"/>
  <c r="F56"/>
  <c r="E56"/>
  <c r="A56"/>
  <c r="F55"/>
  <c r="E55"/>
  <c r="A55"/>
  <c r="F54"/>
  <c r="E54"/>
  <c r="A54"/>
  <c r="F53"/>
  <c r="E53"/>
  <c r="A53"/>
  <c r="F52"/>
  <c r="E52"/>
  <c r="A52"/>
  <c r="F51"/>
  <c r="E51"/>
  <c r="A51"/>
  <c r="F50"/>
  <c r="E50"/>
  <c r="A50"/>
  <c r="F49"/>
  <c r="E49"/>
  <c r="A49"/>
  <c r="F48"/>
  <c r="E48"/>
  <c r="A48"/>
  <c r="F47"/>
  <c r="E47"/>
  <c r="A47"/>
  <c r="F46"/>
  <c r="E46"/>
  <c r="A46"/>
  <c r="F45"/>
  <c r="E45"/>
  <c r="A45"/>
  <c r="F44"/>
  <c r="E44"/>
  <c r="A44"/>
  <c r="F43"/>
  <c r="E43"/>
  <c r="A43"/>
  <c r="F42"/>
  <c r="E42"/>
  <c r="A42"/>
  <c r="F41"/>
  <c r="E41"/>
  <c r="A41"/>
  <c r="F40"/>
  <c r="E40"/>
  <c r="A40"/>
  <c r="F39"/>
  <c r="E39"/>
  <c r="A39"/>
  <c r="F38"/>
  <c r="E38"/>
  <c r="A38"/>
  <c r="F37"/>
  <c r="E37"/>
  <c r="A37"/>
  <c r="F36"/>
  <c r="E36"/>
  <c r="A36"/>
  <c r="F35"/>
  <c r="E35"/>
  <c r="A35"/>
  <c r="F34"/>
  <c r="E34"/>
  <c r="A34"/>
  <c r="F33"/>
  <c r="E33"/>
  <c r="A33"/>
  <c r="F32"/>
  <c r="E32"/>
  <c r="A32"/>
  <c r="F31"/>
  <c r="E31"/>
  <c r="A31"/>
  <c r="F30"/>
  <c r="E30"/>
  <c r="A30"/>
  <c r="F29"/>
  <c r="E29"/>
  <c r="A29"/>
  <c r="F28"/>
  <c r="E28"/>
  <c r="A28"/>
  <c r="F27"/>
  <c r="E27"/>
  <c r="A27"/>
  <c r="F26"/>
  <c r="E26"/>
  <c r="A26"/>
  <c r="F25"/>
  <c r="E25"/>
  <c r="A25"/>
  <c r="F24"/>
  <c r="E24"/>
  <c r="A24"/>
  <c r="F23"/>
  <c r="E23"/>
  <c r="A23"/>
  <c r="F22"/>
  <c r="E22"/>
  <c r="A22"/>
  <c r="F21"/>
  <c r="E21"/>
  <c r="A21"/>
  <c r="F20"/>
  <c r="E20"/>
  <c r="A20"/>
  <c r="F19"/>
  <c r="E19"/>
  <c r="A19"/>
  <c r="F18"/>
  <c r="E18"/>
  <c r="A18"/>
  <c r="F17"/>
  <c r="E17"/>
  <c r="A17"/>
  <c r="F16"/>
  <c r="E16"/>
  <c r="A16"/>
  <c r="F15"/>
  <c r="E15"/>
  <c r="A15"/>
  <c r="F14"/>
  <c r="E14"/>
  <c r="A14"/>
  <c r="F13"/>
  <c r="E13"/>
  <c r="A13"/>
  <c r="F12"/>
  <c r="E12"/>
  <c r="A12"/>
  <c r="F11"/>
  <c r="E11"/>
  <c r="A11"/>
  <c r="F10"/>
  <c r="E10"/>
  <c r="A10"/>
  <c r="F9"/>
  <c r="E9"/>
  <c r="A9"/>
  <c r="F8"/>
  <c r="E8"/>
  <c r="A8"/>
</calcChain>
</file>

<file path=xl/sharedStrings.xml><?xml version="1.0" encoding="utf-8"?>
<sst xmlns="http://schemas.openxmlformats.org/spreadsheetml/2006/main" count="791" uniqueCount="505">
  <si>
    <t>LÊ THANH</t>
  </si>
  <si>
    <t>SANG</t>
  </si>
  <si>
    <t>NGUYỄN VĂN</t>
  </si>
  <si>
    <t>PHÁT</t>
  </si>
  <si>
    <t>LÊ VĂN HOÀI</t>
  </si>
  <si>
    <t>BẢO</t>
  </si>
  <si>
    <t>Nguyễn Xuân</t>
  </si>
  <si>
    <t>Tín</t>
  </si>
  <si>
    <t>NGUYỄN HỮU</t>
  </si>
  <si>
    <t>CẢNH</t>
  </si>
  <si>
    <t>ĐẠT</t>
  </si>
  <si>
    <t>VÕ HỒNG</t>
  </si>
  <si>
    <t>THI</t>
  </si>
  <si>
    <t>BÙI QUANG</t>
  </si>
  <si>
    <t>HUY</t>
  </si>
  <si>
    <t>PHẠM</t>
  </si>
  <si>
    <t>VƯƠNG</t>
  </si>
  <si>
    <t>Trần Vũ Thanh</t>
  </si>
  <si>
    <t>Quang</t>
  </si>
  <si>
    <t>Đặng Văn</t>
  </si>
  <si>
    <t>Hoàng</t>
  </si>
  <si>
    <t>PHẠM THANH</t>
  </si>
  <si>
    <t>LÀNH</t>
  </si>
  <si>
    <t>Hồ Phước</t>
  </si>
  <si>
    <t>Huy</t>
  </si>
  <si>
    <t>HUỲNH NGỌC</t>
  </si>
  <si>
    <t>Trần Hoài</t>
  </si>
  <si>
    <t>Đức</t>
  </si>
  <si>
    <t>Nguyễn Ngọc</t>
  </si>
  <si>
    <t>Hiệu</t>
  </si>
  <si>
    <t>PHẠM HỒNG</t>
  </si>
  <si>
    <t>DƯƠNG</t>
  </si>
  <si>
    <t>Võ Ngọc</t>
  </si>
  <si>
    <t>Hưng</t>
  </si>
  <si>
    <t>TRỊNH VĂN</t>
  </si>
  <si>
    <t>BIỂN</t>
  </si>
  <si>
    <t>LA VĂN</t>
  </si>
  <si>
    <t>CƯỜNG</t>
  </si>
  <si>
    <t>LÊ VĂN</t>
  </si>
  <si>
    <t>HIẾU</t>
  </si>
  <si>
    <t>NGUYỄN VIẾT</t>
  </si>
  <si>
    <t>THÀNH</t>
  </si>
  <si>
    <t>TRẦN MINH</t>
  </si>
  <si>
    <t>NGHĨA</t>
  </si>
  <si>
    <t>TRẦN VĂN</t>
  </si>
  <si>
    <t>VÕ TRẦN HOÀNG</t>
  </si>
  <si>
    <t>LONG</t>
  </si>
  <si>
    <t>NGUYỄN ĐỨC</t>
  </si>
  <si>
    <t>THIỆN</t>
  </si>
  <si>
    <t>Đặng Thế</t>
  </si>
  <si>
    <t>Vỹ</t>
  </si>
  <si>
    <t>NGUYỄN TRỌNG</t>
  </si>
  <si>
    <t>HẢI</t>
  </si>
  <si>
    <t>Bùi Duy</t>
  </si>
  <si>
    <t>Đan</t>
  </si>
  <si>
    <t>VÕ VĂN</t>
  </si>
  <si>
    <t>SONG</t>
  </si>
  <si>
    <t>PHẠM NGUYỄN TÂN</t>
  </si>
  <si>
    <t>HƯNG</t>
  </si>
  <si>
    <t>BÙI LONG</t>
  </si>
  <si>
    <t>CHẨN</t>
  </si>
  <si>
    <t>PHẠM QUANG</t>
  </si>
  <si>
    <t>SÁNG</t>
  </si>
  <si>
    <t>LƯƠNG THÀNH</t>
  </si>
  <si>
    <t>Lê Văn</t>
  </si>
  <si>
    <t>Hữu</t>
  </si>
  <si>
    <t>NGUYỄN TRIỆU</t>
  </si>
  <si>
    <t>VĨ</t>
  </si>
  <si>
    <t>Võ Đức</t>
  </si>
  <si>
    <t>Hiếu</t>
  </si>
  <si>
    <t>Nguyễn Hữu</t>
  </si>
  <si>
    <t>Ân</t>
  </si>
  <si>
    <t>Nguyễn Văn</t>
  </si>
  <si>
    <t>Tiên</t>
  </si>
  <si>
    <t>NGUYỄN THANH</t>
  </si>
  <si>
    <t>CHUNG</t>
  </si>
  <si>
    <t>VÕ DUY</t>
  </si>
  <si>
    <t>NHẬT</t>
  </si>
  <si>
    <t>TRƯƠNG NGUYỄN HOÀNG</t>
  </si>
  <si>
    <t>HUỲNH VĂN</t>
  </si>
  <si>
    <t>HÀO</t>
  </si>
  <si>
    <t>LƯƠNG VĂN</t>
  </si>
  <si>
    <t>PHÚ</t>
  </si>
  <si>
    <t>Chí</t>
  </si>
  <si>
    <t>Phạm Đức</t>
  </si>
  <si>
    <t>Thịnh</t>
  </si>
  <si>
    <t>NGUYỄN THANH</t>
  </si>
  <si>
    <t>BÌNH</t>
  </si>
  <si>
    <t>Phù Trung</t>
  </si>
  <si>
    <t>Lành</t>
  </si>
  <si>
    <t>NGUYỄN TRẦN CHÍ</t>
  </si>
  <si>
    <t>TÂM</t>
  </si>
  <si>
    <t>PHẠM VIẾT</t>
  </si>
  <si>
    <t>THỊNH</t>
  </si>
  <si>
    <t>Đặng Nguyễn Quốc</t>
  </si>
  <si>
    <t>Trung</t>
  </si>
  <si>
    <t>Nguyễn Tiến</t>
  </si>
  <si>
    <t>Dũng</t>
  </si>
  <si>
    <t>NGUYỄN NGỌC</t>
  </si>
  <si>
    <t>HÓA</t>
  </si>
  <si>
    <t>TRỊNH THANH</t>
  </si>
  <si>
    <t>PHI</t>
  </si>
  <si>
    <t>Trương Thanh</t>
  </si>
  <si>
    <t>Bình</t>
  </si>
  <si>
    <t>Phan Minh</t>
  </si>
  <si>
    <t>Mẫn</t>
  </si>
  <si>
    <t>ĐẶNG NGỌC QUỐC</t>
  </si>
  <si>
    <t>KHÁNH</t>
  </si>
  <si>
    <t>LÊ VIẾT</t>
  </si>
  <si>
    <t>CƯƠNG</t>
  </si>
  <si>
    <t>Hải</t>
  </si>
  <si>
    <t>Nhật</t>
  </si>
  <si>
    <t>Lê Đình</t>
  </si>
  <si>
    <t>Tiến</t>
  </si>
  <si>
    <t>TUẤN</t>
  </si>
  <si>
    <t>Cường</t>
  </si>
  <si>
    <t>Trần Công</t>
  </si>
  <si>
    <t>LÊ XUÂN</t>
  </si>
  <si>
    <t>ĐỖ VĂN</t>
  </si>
  <si>
    <t>TÌNH</t>
  </si>
  <si>
    <t>VÕ ANH</t>
  </si>
  <si>
    <t>TẤN</t>
  </si>
  <si>
    <t>Mai Thành</t>
  </si>
  <si>
    <t>Long</t>
  </si>
  <si>
    <t>Ngô Trọng</t>
  </si>
  <si>
    <t>Nghĩa</t>
  </si>
  <si>
    <t>LÊ BẢO</t>
  </si>
  <si>
    <t>LỘC</t>
  </si>
  <si>
    <t>TÍN</t>
  </si>
  <si>
    <t>PHAN VĂN</t>
  </si>
  <si>
    <t>TÚ</t>
  </si>
  <si>
    <t>Nguyễn Hoàng</t>
  </si>
  <si>
    <t>Vũ</t>
  </si>
  <si>
    <t>Lê Duy</t>
  </si>
  <si>
    <t>ĐỖ THÀNH THIÊN</t>
  </si>
  <si>
    <t>ÂN</t>
  </si>
  <si>
    <t>TRẦN LÊ TRUNG</t>
  </si>
  <si>
    <t>DŨNG</t>
  </si>
  <si>
    <t>Lê Vũ</t>
  </si>
  <si>
    <t>Hòa</t>
  </si>
  <si>
    <t>NGUYỄN ĐẮC</t>
  </si>
  <si>
    <t>LUẬT</t>
  </si>
  <si>
    <t>TRẦN HỮU</t>
  </si>
  <si>
    <t>HOÀNG</t>
  </si>
  <si>
    <t>NGUYỄN DUY</t>
  </si>
  <si>
    <t>HỮU</t>
  </si>
  <si>
    <t>NGUYỄN TÀI</t>
  </si>
  <si>
    <t>LÂN</t>
  </si>
  <si>
    <t>ĐỖ NGỌC</t>
  </si>
  <si>
    <t>ANH</t>
  </si>
  <si>
    <t>LÊ HỒNG</t>
  </si>
  <si>
    <t>SƠN</t>
  </si>
  <si>
    <t>ĐỖ TRỊNH NHẤT</t>
  </si>
  <si>
    <t>DUY</t>
  </si>
  <si>
    <t>PHAN MINH</t>
  </si>
  <si>
    <t>BÙI VIỆT</t>
  </si>
  <si>
    <t>QUÝ</t>
  </si>
  <si>
    <t>Nguyễn Thế</t>
  </si>
  <si>
    <t>Viễn</t>
  </si>
  <si>
    <t>NGUYỄN ANH</t>
  </si>
  <si>
    <t>QUỐC</t>
  </si>
  <si>
    <t>PHƯƠNG</t>
  </si>
  <si>
    <t>NGUYỄN THIÊN</t>
  </si>
  <si>
    <t>SAO</t>
  </si>
  <si>
    <t>Nguyễn Viết</t>
  </si>
  <si>
    <t>Quý</t>
  </si>
  <si>
    <t>PHẠM CÔNG</t>
  </si>
  <si>
    <t>TRỊNH</t>
  </si>
  <si>
    <t>TRẦN LÊ</t>
  </si>
  <si>
    <t>BÙI MINH</t>
  </si>
  <si>
    <t>PHAN QUỐC</t>
  </si>
  <si>
    <t>ĐOÀN NGUYÊN</t>
  </si>
  <si>
    <t>NÔNG TRẦN</t>
  </si>
  <si>
    <t>PHẠM VĂN</t>
  </si>
  <si>
    <t>HUẤN</t>
  </si>
  <si>
    <t>PHẠM THIÊN</t>
  </si>
  <si>
    <t>KỶ</t>
  </si>
  <si>
    <t>ĐOÀN CÔNG</t>
  </si>
  <si>
    <t>PHÚC</t>
  </si>
  <si>
    <t>Thìn</t>
  </si>
  <si>
    <t>BÙI LÊ CÔNG</t>
  </si>
  <si>
    <t>TRẦN TẤN</t>
  </si>
  <si>
    <t>PHONG</t>
  </si>
  <si>
    <t>NGUYỄN ĐÌNH NGHĨA</t>
  </si>
  <si>
    <t>TRỌNG</t>
  </si>
  <si>
    <t>LÊ ĐÌNH</t>
  </si>
  <si>
    <t>TRƯƠNG HOÀNG</t>
  </si>
  <si>
    <t>NGUYỄN NHƯ</t>
  </si>
  <si>
    <t>ĐINH BẠT</t>
  </si>
  <si>
    <t>BÙI KIÊN</t>
  </si>
  <si>
    <t>TRUNG</t>
  </si>
  <si>
    <t>VY THÁI</t>
  </si>
  <si>
    <t>AN</t>
  </si>
  <si>
    <t>CHÂU VĂN</t>
  </si>
  <si>
    <t>THÁI</t>
  </si>
  <si>
    <t>TRƯƠNG DUY</t>
  </si>
  <si>
    <t>NGUYỄN LÊ MINH</t>
  </si>
  <si>
    <t>TRÍ</t>
  </si>
  <si>
    <t>PHAN CÔNG TÀI</t>
  </si>
  <si>
    <t>ĐỨC</t>
  </si>
  <si>
    <t>MAI XUÂN</t>
  </si>
  <si>
    <t>HỒ NGỌC</t>
  </si>
  <si>
    <t>HỒ CÔNG</t>
  </si>
  <si>
    <t>VIỆT</t>
  </si>
  <si>
    <t>NGÔ VĂN</t>
  </si>
  <si>
    <t>LĨNH</t>
  </si>
  <si>
    <t>QUANG</t>
  </si>
  <si>
    <t>LINH</t>
  </si>
  <si>
    <t>LƯƠNG THANH</t>
  </si>
  <si>
    <t>NGUYỄN ĐẮC KỲ</t>
  </si>
  <si>
    <t>VIÊN</t>
  </si>
  <si>
    <t>BÙI VẠN</t>
  </si>
  <si>
    <t>THỊNH</t>
  </si>
  <si>
    <t>Khang</t>
  </si>
  <si>
    <t>TÀI</t>
  </si>
  <si>
    <t>PHẠM QUỐC</t>
  </si>
  <si>
    <t>CÔNG</t>
  </si>
  <si>
    <t>VÕ TRỌNG</t>
  </si>
  <si>
    <t>PHAN LÊ</t>
  </si>
  <si>
    <t>ĐỖ MINH</t>
  </si>
  <si>
    <t>VŨ</t>
  </si>
  <si>
    <t>HUỲNH PHÁP</t>
  </si>
  <si>
    <t>NHÂN</t>
  </si>
  <si>
    <t>VÕ SỸ</t>
  </si>
  <si>
    <t>THẮNG</t>
  </si>
  <si>
    <t>TRẦN TRUNG</t>
  </si>
  <si>
    <t>ĐÔNG</t>
  </si>
  <si>
    <t>BÙI XUÂN</t>
  </si>
  <si>
    <t>Nguyễn Tấn</t>
  </si>
  <si>
    <t>Phong</t>
  </si>
  <si>
    <t>ĐẶNG TẤN</t>
  </si>
  <si>
    <t>VÕ MINH TRỌNG</t>
  </si>
  <si>
    <t>NGUYỄN VĨNH</t>
  </si>
  <si>
    <t>TƯỜNG</t>
  </si>
  <si>
    <t>VÕ PHI</t>
  </si>
  <si>
    <t>LÊ CÔNG TUẤN</t>
  </si>
  <si>
    <t>Lê Xuân</t>
  </si>
  <si>
    <t>Tài</t>
  </si>
  <si>
    <t>ĐẶNG HỮU</t>
  </si>
  <si>
    <t>BÙI NHƯ</t>
  </si>
  <si>
    <t>NGÔ MINH</t>
  </si>
  <si>
    <t>TRẦN THANH</t>
  </si>
  <si>
    <t>NGUYỄN TẤN</t>
  </si>
  <si>
    <t>TAM</t>
  </si>
  <si>
    <t>Đào Long</t>
  </si>
  <si>
    <t>TRƯƠNG MINH</t>
  </si>
  <si>
    <t>TRƯỜNG</t>
  </si>
  <si>
    <t>ĐINH CÔNG</t>
  </si>
  <si>
    <t>PHẠM THÀNH</t>
  </si>
  <si>
    <t>VẸN</t>
  </si>
  <si>
    <t>TỐNG MINH</t>
  </si>
  <si>
    <t>Nguyễn Thanh</t>
  </si>
  <si>
    <t>Lâm</t>
  </si>
  <si>
    <t>Trần Ngọc</t>
  </si>
  <si>
    <t>Thương</t>
  </si>
  <si>
    <t>LÊ HUY</t>
  </si>
  <si>
    <t>NGỌ</t>
  </si>
  <si>
    <t>Nguyễn Thành</t>
  </si>
  <si>
    <t>Đạt</t>
  </si>
  <si>
    <t>THẢO</t>
  </si>
  <si>
    <t>Phạm Văn</t>
  </si>
  <si>
    <t>Thức</t>
  </si>
  <si>
    <t>MẠNH</t>
  </si>
  <si>
    <t>TRẦN PHƯỚC TRƯỜNG</t>
  </si>
  <si>
    <t>NGUYỄN QUANG</t>
  </si>
  <si>
    <t>TIỆP</t>
  </si>
  <si>
    <t>Dương Tấn</t>
  </si>
  <si>
    <t>PHẠM NGUYỄN DUY</t>
  </si>
  <si>
    <t>VÕ LÊ NHẬT</t>
  </si>
  <si>
    <t>AO CÔNG</t>
  </si>
  <si>
    <t>Đặng Phạm</t>
  </si>
  <si>
    <t>Thôi</t>
  </si>
  <si>
    <t>HỒ NGUYỄN HOÀNG</t>
  </si>
  <si>
    <t>NAM</t>
  </si>
  <si>
    <t>Nguyễn Duy</t>
  </si>
  <si>
    <t>Tấn</t>
  </si>
  <si>
    <t>TRỊNH THẾ</t>
  </si>
  <si>
    <t>NGUYỄN DƯƠNG QUỐC</t>
  </si>
  <si>
    <t>Ý</t>
  </si>
  <si>
    <t>Đỗ Thanh</t>
  </si>
  <si>
    <t>Vinh</t>
  </si>
  <si>
    <t>CHƯƠNG</t>
  </si>
  <si>
    <t>TRẦN ANH</t>
  </si>
  <si>
    <t>TUYỀN</t>
  </si>
  <si>
    <t>Nguyễn Huy</t>
  </si>
  <si>
    <t>Đạo</t>
  </si>
  <si>
    <t>LÊ QUỐC</t>
  </si>
  <si>
    <t>NGẠC</t>
  </si>
  <si>
    <t>TOÀN</t>
  </si>
  <si>
    <t>MAI NGUYỄN HOÀNG</t>
  </si>
  <si>
    <t>LÂM</t>
  </si>
  <si>
    <t>Sơn</t>
  </si>
  <si>
    <t>NĂM</t>
  </si>
  <si>
    <t>HUỲNH ANH</t>
  </si>
  <si>
    <t>CA NHẬT</t>
  </si>
  <si>
    <t>Huỳnh Văn</t>
  </si>
  <si>
    <t>Trường</t>
  </si>
  <si>
    <t>HẢO</t>
  </si>
  <si>
    <t>Nguyễn</t>
  </si>
  <si>
    <t>Huỳnh</t>
  </si>
  <si>
    <t>Hà Khải Thành</t>
  </si>
  <si>
    <t>Đỗ Phú</t>
  </si>
  <si>
    <t>ĐOÀN THANH</t>
  </si>
  <si>
    <t>Toàn</t>
  </si>
  <si>
    <t>DIỆU</t>
  </si>
  <si>
    <t>PHAN TIẾN</t>
  </si>
  <si>
    <t>NGUYỄN</t>
  </si>
  <si>
    <t>HUYNH</t>
  </si>
  <si>
    <t>VÕ NGỌC</t>
  </si>
  <si>
    <t>NGUYỄN TUẤN</t>
  </si>
  <si>
    <t>KIỆT</t>
  </si>
  <si>
    <t>LÊ ANH</t>
  </si>
  <si>
    <t>LÊ QUANG</t>
  </si>
  <si>
    <t>NGUYỄN ĐÌNH</t>
  </si>
  <si>
    <t>KHOA</t>
  </si>
  <si>
    <t>NGUYỄN HỒ NGHĨA</t>
  </si>
  <si>
    <t>Đào Duy</t>
  </si>
  <si>
    <t>Phạm Thanh</t>
  </si>
  <si>
    <t>Công</t>
  </si>
  <si>
    <t>Võ Tường</t>
  </si>
  <si>
    <t>Hân</t>
  </si>
  <si>
    <t>PHẠM NGỌC</t>
  </si>
  <si>
    <t>Đỗ Hoàng</t>
  </si>
  <si>
    <t>Anh</t>
  </si>
  <si>
    <t>Lưu Công</t>
  </si>
  <si>
    <t>Dũng</t>
  </si>
  <si>
    <t>NGUYỄN HOÀI</t>
  </si>
  <si>
    <t>TÙNG</t>
  </si>
  <si>
    <t>Trịnh Ký</t>
  </si>
  <si>
    <t>Linh</t>
  </si>
  <si>
    <t>BÙI VĂN</t>
  </si>
  <si>
    <t>LÊ BÙI HẢI</t>
  </si>
  <si>
    <t>ĐĂNG</t>
  </si>
  <si>
    <t>HUỲNH TRỌNG</t>
  </si>
  <si>
    <t>HUỲNH THANH</t>
  </si>
  <si>
    <t>RY</t>
  </si>
  <si>
    <t>LÊ HOÀNG</t>
  </si>
  <si>
    <t>LÊ VĨNH</t>
  </si>
  <si>
    <t>VÕ ĐỨC</t>
  </si>
  <si>
    <t>LƯƠNG</t>
  </si>
  <si>
    <t>NGUYỄN TRƯƠNG ĐẠI</t>
  </si>
  <si>
    <t>DANH</t>
  </si>
  <si>
    <t>LƯU NGUYỄN THIỆN</t>
  </si>
  <si>
    <t>GIANG</t>
  </si>
  <si>
    <t>CAO HỮU</t>
  </si>
  <si>
    <t>PHAN TẤN</t>
  </si>
  <si>
    <t>THANH</t>
  </si>
  <si>
    <t>NGUYỄN THÀNH</t>
  </si>
  <si>
    <t>LÊ CÔNG</t>
  </si>
  <si>
    <t>LÊ CẢNH</t>
  </si>
  <si>
    <t>TRẦN DUY</t>
  </si>
  <si>
    <t>NIÊN</t>
  </si>
  <si>
    <t>Thành</t>
  </si>
  <si>
    <t>VINH</t>
  </si>
  <si>
    <t>HUỲNH ĐÀO TẤN</t>
  </si>
  <si>
    <t>PHƯỚC</t>
  </si>
  <si>
    <t>HIỆP</t>
  </si>
  <si>
    <t>NGUYỄN HOÀNG</t>
  </si>
  <si>
    <t>ĐỖ THANH</t>
  </si>
  <si>
    <t>DƯƠNG BẢO</t>
  </si>
  <si>
    <t>NGUYÊN</t>
  </si>
  <si>
    <t>Trà Quang</t>
  </si>
  <si>
    <t>Hoàng Văn</t>
  </si>
  <si>
    <t>HUỲNH ĐỨC</t>
  </si>
  <si>
    <t>THỐNG</t>
  </si>
  <si>
    <t>ĐẶNG TRIỆU</t>
  </si>
  <si>
    <t>VỸ</t>
  </si>
  <si>
    <t>Đoàn Thanh</t>
  </si>
  <si>
    <t>Đặng Thanh</t>
  </si>
  <si>
    <t>Minh</t>
  </si>
  <si>
    <t>HỒ QUANG</t>
  </si>
  <si>
    <t>BÙI QUỐC</t>
  </si>
  <si>
    <t>DƯƠNG ĐÌNH</t>
  </si>
  <si>
    <t>TRẦN BÌNH</t>
  </si>
  <si>
    <t>GIẢNG</t>
  </si>
  <si>
    <t>NGUYỄN ĐĂNG NHẬT</t>
  </si>
  <si>
    <t>Đoàn Văn</t>
  </si>
  <si>
    <t>Hậu</t>
  </si>
  <si>
    <t>TRẦN CÔNG</t>
  </si>
  <si>
    <t>NGUYỄN HUY</t>
  </si>
  <si>
    <t>NGUYỄN NAM</t>
  </si>
  <si>
    <t>TRẦN ĐỨC</t>
  </si>
  <si>
    <t>HẬN</t>
  </si>
  <si>
    <t>Hoàng Như</t>
  </si>
  <si>
    <t>Cương</t>
  </si>
  <si>
    <t>DOÃN XUÂN</t>
  </si>
  <si>
    <t>Nguyễn Trọng</t>
  </si>
  <si>
    <t>Nhân</t>
  </si>
  <si>
    <t>Nguyễn Tuấn</t>
  </si>
  <si>
    <t>Cảnh</t>
  </si>
  <si>
    <t>PHAN CẢNH</t>
  </si>
  <si>
    <t>THẠCH</t>
  </si>
  <si>
    <t>Mạc Hồng</t>
  </si>
  <si>
    <t>Lê Tấn</t>
  </si>
  <si>
    <t>VÕ XUÂN</t>
  </si>
  <si>
    <t>VĂN NGỌC</t>
  </si>
  <si>
    <t>Phạm Duy</t>
  </si>
  <si>
    <t>Pháp</t>
  </si>
  <si>
    <t>Phạm Kỳ</t>
  </si>
  <si>
    <t>Thiên</t>
  </si>
  <si>
    <t>KHANG</t>
  </si>
  <si>
    <t>TRẦN QUỐC</t>
  </si>
  <si>
    <t>HUÂN</t>
  </si>
  <si>
    <t>PHẠM TRƯỜNG</t>
  </si>
  <si>
    <t>TRẦN TIẾN</t>
  </si>
  <si>
    <t>LÊ TRƯỜNG</t>
  </si>
  <si>
    <t>SINH</t>
  </si>
  <si>
    <t>Phạm Quý</t>
  </si>
  <si>
    <t>Thiện</t>
  </si>
  <si>
    <t>Hồ Thành</t>
  </si>
  <si>
    <t>QUÂN</t>
  </si>
  <si>
    <t>ĐÔ</t>
  </si>
  <si>
    <t>PHẠM ĐÌNH</t>
  </si>
  <si>
    <t>TIẾN</t>
  </si>
  <si>
    <t>PHẠM TẤN</t>
  </si>
  <si>
    <t>NGỌC</t>
  </si>
  <si>
    <t>VÕ TUẤN</t>
  </si>
  <si>
    <t>THÔNG</t>
  </si>
  <si>
    <t>MINH</t>
  </si>
  <si>
    <t>Nguyễn Đặng Trung</t>
  </si>
  <si>
    <t>Tú</t>
  </si>
  <si>
    <t>VÕ VĂN QUỐC</t>
  </si>
  <si>
    <t>NGUYỄN XUÂN</t>
  </si>
  <si>
    <t>PHAN TRẦN PHÚ</t>
  </si>
  <si>
    <t>PHAN THANH</t>
  </si>
  <si>
    <t>TĨNH</t>
  </si>
  <si>
    <t>KHỔNG MINH</t>
  </si>
  <si>
    <t>NGỤY NHƯ</t>
  </si>
  <si>
    <t>BÙI VƯƠNG</t>
  </si>
  <si>
    <t>Lê Mạnh</t>
  </si>
  <si>
    <t>NGUYỄN LƯƠNG NHẬT</t>
  </si>
  <si>
    <t>NGUYỄN PHAN ĐĂNG</t>
  </si>
  <si>
    <t>Trương Quang</t>
  </si>
  <si>
    <t>Diệu</t>
  </si>
  <si>
    <t>TRẦN THẾ</t>
  </si>
  <si>
    <t>TÔ THÀNH</t>
  </si>
  <si>
    <t>Phạm Đình</t>
  </si>
  <si>
    <t>NGUYỄN BÁ</t>
  </si>
  <si>
    <t>HUỲNH TUẤN</t>
  </si>
  <si>
    <t>Nguyễn Trung</t>
  </si>
  <si>
    <t>Chính</t>
  </si>
  <si>
    <t>ĐOÀN NGỌC</t>
  </si>
  <si>
    <t>LÊ HỮU</t>
  </si>
  <si>
    <t>Trần Văn</t>
  </si>
  <si>
    <t>Thuận</t>
  </si>
  <si>
    <t>CANG</t>
  </si>
  <si>
    <t>LÊ GIA</t>
  </si>
  <si>
    <t>HÂN</t>
  </si>
  <si>
    <t>Võ Tấn</t>
  </si>
  <si>
    <t>Phát</t>
  </si>
  <si>
    <t>ĐẶNG VĂN</t>
  </si>
  <si>
    <t>VY QUANG</t>
  </si>
  <si>
    <t>Nguyễn Đình</t>
  </si>
  <si>
    <t>Giỏi</t>
  </si>
  <si>
    <t>Nhơn</t>
  </si>
  <si>
    <t>Tứ</t>
  </si>
  <si>
    <t>TÔ THANH</t>
  </si>
  <si>
    <t>TRẦN PHƯỚC</t>
  </si>
  <si>
    <t>DINH</t>
  </si>
  <si>
    <t>BÙI NGUYỄN TIẾN</t>
  </si>
  <si>
    <t>NGUYỄN CÔNG</t>
  </si>
  <si>
    <t>BÙI NGỌC</t>
  </si>
  <si>
    <t>KIN</t>
  </si>
  <si>
    <t>Ngô Văn</t>
  </si>
  <si>
    <t>Trường</t>
  </si>
  <si>
    <t>THIÊN</t>
  </si>
  <si>
    <t>Trọng</t>
  </si>
  <si>
    <t>TRẦN QUANG</t>
  </si>
  <si>
    <t>CHIẾN</t>
  </si>
  <si>
    <t>LÊ MINH</t>
  </si>
  <si>
    <t>HỘI</t>
  </si>
  <si>
    <t>MAI THANH</t>
  </si>
  <si>
    <t>MÃ SINH VIÊN</t>
  </si>
  <si>
    <t>HỌ VÀ</t>
  </si>
  <si>
    <t>TÊN</t>
  </si>
  <si>
    <t>NGÀY SINH</t>
  </si>
  <si>
    <t>NƠI SINH</t>
  </si>
  <si>
    <t>LỚP</t>
  </si>
  <si>
    <t>ĐẠI HỌC ĐÀ NẴNG</t>
  </si>
  <si>
    <t>TRƯỜNG ĐẠI HỌC SƯ PHẠM KỸ THUẬT</t>
  </si>
  <si>
    <t>DANH SÁCH SINH VIÊN ĐĂNG KÝ NHẬN GiẤY XÁC NHẬN LÀ SINH VIÊN</t>
  </si>
  <si>
    <t>DANH SÁCH SINH VIÊN ĐĂNG KÝ NHẬN GIẤY VAY VỐN</t>
  </si>
  <si>
    <t>ĐỖ QUANG</t>
  </si>
  <si>
    <t>SAN</t>
  </si>
  <si>
    <t>Nguyễn Thị Mỹ</t>
  </si>
  <si>
    <t>Hạnh</t>
  </si>
  <si>
    <t>HIỂN</t>
  </si>
  <si>
    <t>Trần Đình Huy</t>
  </si>
  <si>
    <t>Kỳ</t>
  </si>
  <si>
    <t>LÝ QUYỀN</t>
  </si>
  <si>
    <t>LÊ CHÍ</t>
  </si>
  <si>
    <t>ĐỒNG QUỐC</t>
  </si>
  <si>
    <t>Phan Tấn</t>
  </si>
  <si>
    <t>Sang</t>
  </si>
  <si>
    <t>CẦM</t>
  </si>
  <si>
    <t>Hồ Minh</t>
  </si>
  <si>
    <t>Nguyễn Mai</t>
  </si>
  <si>
    <t>TRẦN VĂN</t>
  </si>
  <si>
    <t>HIẾU</t>
  </si>
  <si>
    <t>ĐỖ HUY</t>
  </si>
  <si>
    <t>GHI</t>
  </si>
  <si>
    <t>TRẦN THỊ KIM</t>
  </si>
  <si>
    <t>NGÂN</t>
  </si>
  <si>
    <t>PHẠM THỊ THU</t>
  </si>
  <si>
    <t>HIỀN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</si>
</sst>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left" wrapText="1"/>
    </xf>
    <xf numFmtId="14" fontId="5" fillId="0" borderId="3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74"/>
  <sheetViews>
    <sheetView tabSelected="1" workbookViewId="0">
      <selection activeCell="A7" sqref="A7:D7"/>
    </sheetView>
  </sheetViews>
  <sheetFormatPr defaultRowHeight="15"/>
  <cols>
    <col min="1" max="1" width="18.28515625" style="1" customWidth="1"/>
    <col min="2" max="2" width="17.140625" style="1" customWidth="1"/>
    <col min="3" max="3" width="9.140625" style="1"/>
    <col min="4" max="4" width="19.140625" style="1" customWidth="1"/>
    <col min="5" max="5" width="21" style="1" customWidth="1"/>
    <col min="6" max="6" width="12.7109375" style="1" customWidth="1"/>
    <col min="7" max="16384" width="9.140625" style="1"/>
  </cols>
  <sheetData>
    <row r="1" spans="1:6">
      <c r="A1" s="14" t="s">
        <v>478</v>
      </c>
      <c r="B1" s="14"/>
    </row>
    <row r="2" spans="1:6">
      <c r="A2" s="13" t="s">
        <v>479</v>
      </c>
      <c r="B2" s="13"/>
    </row>
    <row r="3" spans="1:6">
      <c r="A3" s="2"/>
      <c r="B3" s="2"/>
    </row>
    <row r="4" spans="1:6" ht="18.75">
      <c r="A4" s="3" t="s">
        <v>480</v>
      </c>
      <c r="B4" s="3"/>
      <c r="C4" s="3"/>
      <c r="D4" s="3"/>
      <c r="E4" s="3"/>
      <c r="F4" s="3"/>
    </row>
    <row r="5" spans="1:6">
      <c r="A5" s="2"/>
      <c r="B5" s="2"/>
    </row>
    <row r="7" spans="1:6">
      <c r="A7" s="12" t="s">
        <v>472</v>
      </c>
      <c r="B7" s="12" t="s">
        <v>473</v>
      </c>
      <c r="C7" s="12" t="s">
        <v>474</v>
      </c>
      <c r="D7" s="12" t="s">
        <v>475</v>
      </c>
      <c r="E7" s="12" t="s">
        <v>476</v>
      </c>
      <c r="F7" s="12" t="s">
        <v>477</v>
      </c>
    </row>
    <row r="8" spans="1:6">
      <c r="A8" s="4" t="str">
        <f>"2050421200219"</f>
        <v>2050421200219</v>
      </c>
      <c r="B8" s="5" t="s">
        <v>0</v>
      </c>
      <c r="C8" s="6" t="s">
        <v>1</v>
      </c>
      <c r="D8" s="7">
        <v>37392</v>
      </c>
      <c r="E8" s="4" t="str">
        <f>"Tỉnh Quảng Nam"</f>
        <v>Tỉnh Quảng Nam</v>
      </c>
      <c r="F8" s="4" t="str">
        <f>"20DL2"</f>
        <v>20DL2</v>
      </c>
    </row>
    <row r="9" spans="1:6">
      <c r="A9" s="8" t="str">
        <f>"2050531200245"</f>
        <v>2050531200245</v>
      </c>
      <c r="B9" s="9" t="s">
        <v>2</v>
      </c>
      <c r="C9" s="10" t="s">
        <v>3</v>
      </c>
      <c r="D9" s="11">
        <v>37601</v>
      </c>
      <c r="E9" s="8" t="str">
        <f>"Tỉnh Quảng Nam"</f>
        <v>Tỉnh Quảng Nam</v>
      </c>
      <c r="F9" s="8" t="str">
        <f>"20T2"</f>
        <v>20T2</v>
      </c>
    </row>
    <row r="10" spans="1:6">
      <c r="A10" s="8" t="str">
        <f>"1911505410103"</f>
        <v>1911505410103</v>
      </c>
      <c r="B10" s="9" t="s">
        <v>4</v>
      </c>
      <c r="C10" s="10" t="s">
        <v>5</v>
      </c>
      <c r="D10" s="11">
        <v>37128</v>
      </c>
      <c r="E10" s="8" t="str">
        <f>"Tỉnh Quảng Nam"</f>
        <v>Tỉnh Quảng Nam</v>
      </c>
      <c r="F10" s="8" t="str">
        <f>"19DT1"</f>
        <v>19DT1</v>
      </c>
    </row>
    <row r="11" spans="1:6">
      <c r="A11" s="8" t="str">
        <f>"1811505520257"</f>
        <v>1811505520257</v>
      </c>
      <c r="B11" s="9" t="s">
        <v>6</v>
      </c>
      <c r="C11" s="10" t="s">
        <v>7</v>
      </c>
      <c r="D11" s="11">
        <v>36583</v>
      </c>
      <c r="E11" s="8" t="str">
        <f>"Tỉnh Quảng Ngãi"</f>
        <v>Tỉnh Quảng Ngãi</v>
      </c>
      <c r="F11" s="8" t="str">
        <f>"18TDH2"</f>
        <v>18TDH2</v>
      </c>
    </row>
    <row r="12" spans="1:6">
      <c r="A12" s="8" t="str">
        <f>"1911504410203"</f>
        <v>1911504410203</v>
      </c>
      <c r="B12" s="9" t="s">
        <v>8</v>
      </c>
      <c r="C12" s="10" t="s">
        <v>9</v>
      </c>
      <c r="D12" s="11">
        <v>36984</v>
      </c>
      <c r="E12" s="8" t="str">
        <f>"Tỉnh Quảng Nam"</f>
        <v>Tỉnh Quảng Nam</v>
      </c>
      <c r="F12" s="8" t="str">
        <f>"19CDT2"</f>
        <v>19CDT2</v>
      </c>
    </row>
    <row r="13" spans="1:6">
      <c r="A13" s="8" t="str">
        <f>"2050512200126"</f>
        <v>2050512200126</v>
      </c>
      <c r="B13" s="9" t="s">
        <v>2</v>
      </c>
      <c r="C13" s="10" t="s">
        <v>10</v>
      </c>
      <c r="D13" s="11">
        <v>37549</v>
      </c>
      <c r="E13" s="8" t="str">
        <f>"Tỉnh Quảng Nam"</f>
        <v>Tỉnh Quảng Nam</v>
      </c>
      <c r="F13" s="8" t="str">
        <f>"20D1"</f>
        <v>20D1</v>
      </c>
    </row>
    <row r="14" spans="1:6">
      <c r="A14" s="8" t="str">
        <f>"1911504210150"</f>
        <v>1911504210150</v>
      </c>
      <c r="B14" s="9" t="s">
        <v>11</v>
      </c>
      <c r="C14" s="10" t="s">
        <v>12</v>
      </c>
      <c r="D14" s="11">
        <v>36950</v>
      </c>
      <c r="E14" s="8" t="str">
        <f>"Tỉnh Quảng Ngãi"</f>
        <v>Tỉnh Quảng Ngãi</v>
      </c>
      <c r="F14" s="8" t="str">
        <f>"19DL1"</f>
        <v>19DL1</v>
      </c>
    </row>
    <row r="15" spans="1:6">
      <c r="A15" s="8" t="str">
        <f>"1911505120266"</f>
        <v>1911505120266</v>
      </c>
      <c r="B15" s="9" t="s">
        <v>13</v>
      </c>
      <c r="C15" s="10" t="s">
        <v>14</v>
      </c>
      <c r="D15" s="11">
        <v>37193</v>
      </c>
      <c r="E15" s="8" t="str">
        <f>"Tỉnh Bình Định"</f>
        <v>Tỉnh Bình Định</v>
      </c>
      <c r="F15" s="8" t="str">
        <f>"19D2"</f>
        <v>19D2</v>
      </c>
    </row>
    <row r="16" spans="1:6">
      <c r="A16" s="8" t="str">
        <f>"1711505110134"</f>
        <v>1711505110134</v>
      </c>
      <c r="B16" s="9" t="s">
        <v>15</v>
      </c>
      <c r="C16" s="10" t="s">
        <v>16</v>
      </c>
      <c r="D16" s="11">
        <v>36333</v>
      </c>
      <c r="E16" s="8" t="str">
        <f>"Tỉnh Quảng Nam"</f>
        <v>Tỉnh Quảng Nam</v>
      </c>
      <c r="F16" s="8" t="str">
        <f>"17KTDT1"</f>
        <v>17KTDT1</v>
      </c>
    </row>
    <row r="17" spans="1:6">
      <c r="A17" s="8" t="str">
        <f>"1811504210433"</f>
        <v>1811504210433</v>
      </c>
      <c r="B17" s="9" t="s">
        <v>17</v>
      </c>
      <c r="C17" s="10" t="s">
        <v>18</v>
      </c>
      <c r="D17" s="11">
        <v>36846</v>
      </c>
      <c r="E17" s="8" t="str">
        <f>"Tỉnh Quảng Ngãi"</f>
        <v>Tỉnh Quảng Ngãi</v>
      </c>
      <c r="F17" s="8" t="str">
        <f>"18DL4"</f>
        <v>18DL4</v>
      </c>
    </row>
    <row r="18" spans="1:6">
      <c r="A18" s="8" t="str">
        <f>"1811505120116"</f>
        <v>1811505120116</v>
      </c>
      <c r="B18" s="9" t="s">
        <v>19</v>
      </c>
      <c r="C18" s="10" t="s">
        <v>20</v>
      </c>
      <c r="D18" s="11">
        <v>36715</v>
      </c>
      <c r="E18" s="8" t="str">
        <f>"Tỉnh Quảng Nam"</f>
        <v>Tỉnh Quảng Nam</v>
      </c>
      <c r="F18" s="8" t="str">
        <f>"18D1"</f>
        <v>18D1</v>
      </c>
    </row>
    <row r="19" spans="1:6">
      <c r="A19" s="8" t="str">
        <f>"2050441200153"</f>
        <v>2050441200153</v>
      </c>
      <c r="B19" s="9" t="s">
        <v>21</v>
      </c>
      <c r="C19" s="10" t="s">
        <v>22</v>
      </c>
      <c r="D19" s="11">
        <v>37480</v>
      </c>
      <c r="E19" s="8" t="str">
        <f>"Tỉnh Quảng Nam"</f>
        <v>Tỉnh Quảng Nam</v>
      </c>
      <c r="F19" s="8" t="str">
        <f>"20CDT1"</f>
        <v>20CDT1</v>
      </c>
    </row>
    <row r="20" spans="1:6">
      <c r="A20" s="8" t="str">
        <f>"1811504310212"</f>
        <v>1811504310212</v>
      </c>
      <c r="B20" s="9" t="s">
        <v>23</v>
      </c>
      <c r="C20" s="10" t="s">
        <v>24</v>
      </c>
      <c r="D20" s="11">
        <v>36637</v>
      </c>
      <c r="E20" s="8" t="str">
        <f>"Thành Phố Đà Nẵng"</f>
        <v>Thành Phố Đà Nẵng</v>
      </c>
      <c r="F20" s="8" t="str">
        <f>"18N2"</f>
        <v>18N2</v>
      </c>
    </row>
    <row r="21" spans="1:6">
      <c r="A21" s="8" t="str">
        <f>"2050531200125"</f>
        <v>2050531200125</v>
      </c>
      <c r="B21" s="9" t="s">
        <v>25</v>
      </c>
      <c r="C21" s="10" t="s">
        <v>10</v>
      </c>
      <c r="D21" s="11">
        <v>37297</v>
      </c>
      <c r="E21" s="8" t="str">
        <f>"Tỉnh Quảng Nam"</f>
        <v>Tỉnh Quảng Nam</v>
      </c>
      <c r="F21" s="8" t="str">
        <f>"20T1"</f>
        <v>20T1</v>
      </c>
    </row>
    <row r="22" spans="1:6">
      <c r="A22" s="8" t="str">
        <f>"1811505410106"</f>
        <v>1811505410106</v>
      </c>
      <c r="B22" s="9" t="s">
        <v>26</v>
      </c>
      <c r="C22" s="10" t="s">
        <v>27</v>
      </c>
      <c r="D22" s="11">
        <v>36555</v>
      </c>
      <c r="E22" s="8" t="str">
        <f>"Tỉnh Nghệ An"</f>
        <v>Tỉnh Nghệ An</v>
      </c>
      <c r="F22" s="8" t="str">
        <f>"18DT1"</f>
        <v>18DT1</v>
      </c>
    </row>
    <row r="23" spans="1:6">
      <c r="A23" s="8" t="str">
        <f>"1811504410219"</f>
        <v>1811504410219</v>
      </c>
      <c r="B23" s="9" t="s">
        <v>28</v>
      </c>
      <c r="C23" s="10" t="s">
        <v>29</v>
      </c>
      <c r="D23" s="11">
        <v>36803</v>
      </c>
      <c r="E23" s="8" t="str">
        <f>"Tỉnh Quảng Ngãi"</f>
        <v>Tỉnh Quảng Ngãi</v>
      </c>
      <c r="F23" s="8" t="str">
        <f>"18CDT2"</f>
        <v>18CDT2</v>
      </c>
    </row>
    <row r="24" spans="1:6">
      <c r="A24" s="8" t="str">
        <f>"2050411200115"</f>
        <v>2050411200115</v>
      </c>
      <c r="B24" s="9" t="s">
        <v>30</v>
      </c>
      <c r="C24" s="10" t="s">
        <v>31</v>
      </c>
      <c r="D24" s="11">
        <v>37275</v>
      </c>
      <c r="E24" s="8" t="str">
        <f>"Tỉnh Hà Tĩnh"</f>
        <v>Tỉnh Hà Tĩnh</v>
      </c>
      <c r="F24" s="8" t="str">
        <f>"20C1"</f>
        <v>20C1</v>
      </c>
    </row>
    <row r="25" spans="1:6">
      <c r="A25" s="8" t="str">
        <f>"1811505120118"</f>
        <v>1811505120118</v>
      </c>
      <c r="B25" s="9" t="s">
        <v>32</v>
      </c>
      <c r="C25" s="10" t="s">
        <v>33</v>
      </c>
      <c r="D25" s="11">
        <v>36859</v>
      </c>
      <c r="E25" s="8" t="str">
        <f>"Tỉnh Phú Yên"</f>
        <v>Tỉnh Phú Yên</v>
      </c>
      <c r="F25" s="8" t="str">
        <f>"18D1"</f>
        <v>18D1</v>
      </c>
    </row>
    <row r="26" spans="1:6">
      <c r="A26" s="8" t="str">
        <f>"2050512200108"</f>
        <v>2050512200108</v>
      </c>
      <c r="B26" s="9" t="s">
        <v>34</v>
      </c>
      <c r="C26" s="10" t="s">
        <v>35</v>
      </c>
      <c r="D26" s="11">
        <v>37364</v>
      </c>
      <c r="E26" s="8" t="str">
        <f>"Tỉnh Nam Định"</f>
        <v>Tỉnh Nam Định</v>
      </c>
      <c r="F26" s="8" t="str">
        <f>"20D2"</f>
        <v>20D2</v>
      </c>
    </row>
    <row r="27" spans="1:6">
      <c r="A27" s="8" t="str">
        <f>"2050512200111"</f>
        <v>2050512200111</v>
      </c>
      <c r="B27" s="9" t="s">
        <v>36</v>
      </c>
      <c r="C27" s="10" t="s">
        <v>37</v>
      </c>
      <c r="D27" s="11">
        <v>37257</v>
      </c>
      <c r="E27" s="8" t="str">
        <f>"Tỉnh Quảng Nam"</f>
        <v>Tỉnh Quảng Nam</v>
      </c>
      <c r="F27" s="8" t="str">
        <f>"20D2"</f>
        <v>20D2</v>
      </c>
    </row>
    <row r="28" spans="1:6">
      <c r="A28" s="8" t="str">
        <f>"2050431200118"</f>
        <v>2050431200118</v>
      </c>
      <c r="B28" s="9" t="s">
        <v>38</v>
      </c>
      <c r="C28" s="10" t="s">
        <v>39</v>
      </c>
      <c r="D28" s="11">
        <v>37258</v>
      </c>
      <c r="E28" s="8" t="str">
        <f>"Tỉnh Quảng Nam"</f>
        <v>Tỉnh Quảng Nam</v>
      </c>
      <c r="F28" s="8" t="str">
        <f>"20N1"</f>
        <v>20N1</v>
      </c>
    </row>
    <row r="29" spans="1:6">
      <c r="A29" s="8" t="str">
        <f>"1711505510120"</f>
        <v>1711505510120</v>
      </c>
      <c r="B29" s="9" t="s">
        <v>40</v>
      </c>
      <c r="C29" s="10" t="s">
        <v>41</v>
      </c>
      <c r="D29" s="11">
        <v>35646</v>
      </c>
      <c r="E29" s="8" t="str">
        <f>"Thành Phố Đà Nẵng"</f>
        <v>Thành Phố Đà Nẵng</v>
      </c>
      <c r="F29" s="8" t="str">
        <f>"17TDH1"</f>
        <v>17TDH1</v>
      </c>
    </row>
    <row r="30" spans="1:6">
      <c r="A30" s="8" t="str">
        <f>"1911505310137"</f>
        <v>1911505310137</v>
      </c>
      <c r="B30" s="9" t="s">
        <v>42</v>
      </c>
      <c r="C30" s="10" t="s">
        <v>43</v>
      </c>
      <c r="D30" s="11">
        <v>37218</v>
      </c>
      <c r="E30" s="8" t="str">
        <f>"Tỉnh Đắk Lắk"</f>
        <v>Tỉnh Đắk Lắk</v>
      </c>
      <c r="F30" s="8" t="str">
        <f>"19T1"</f>
        <v>19T1</v>
      </c>
    </row>
    <row r="31" spans="1:6">
      <c r="A31" s="8" t="str">
        <f>"2050611200177"</f>
        <v>2050611200177</v>
      </c>
      <c r="B31" s="9" t="s">
        <v>44</v>
      </c>
      <c r="C31" s="10" t="s">
        <v>16</v>
      </c>
      <c r="D31" s="11">
        <v>37543</v>
      </c>
      <c r="E31" s="8" t="str">
        <f>"Tỉnh Quảng Nam"</f>
        <v>Tỉnh Quảng Nam</v>
      </c>
      <c r="F31" s="8" t="str">
        <f>"20XD1"</f>
        <v>20XD1</v>
      </c>
    </row>
    <row r="32" spans="1:6">
      <c r="A32" s="8" t="str">
        <f>"2050441200109"</f>
        <v>2050441200109</v>
      </c>
      <c r="B32" s="9" t="s">
        <v>38</v>
      </c>
      <c r="C32" s="10" t="s">
        <v>37</v>
      </c>
      <c r="D32" s="11">
        <v>37328</v>
      </c>
      <c r="E32" s="8" t="str">
        <f>"Tỉnh Quảng Nam"</f>
        <v>Tỉnh Quảng Nam</v>
      </c>
      <c r="F32" s="8" t="str">
        <f>"20CDT1"</f>
        <v>20CDT1</v>
      </c>
    </row>
    <row r="33" spans="1:6">
      <c r="A33" s="8" t="str">
        <f>"1911504210125"</f>
        <v>1911504210125</v>
      </c>
      <c r="B33" s="9" t="s">
        <v>45</v>
      </c>
      <c r="C33" s="10" t="s">
        <v>46</v>
      </c>
      <c r="D33" s="11">
        <v>36950</v>
      </c>
      <c r="E33" s="8" t="str">
        <f>"Tỉnh Gia Lai"</f>
        <v>Tỉnh Gia Lai</v>
      </c>
      <c r="F33" s="8" t="str">
        <f>"19DL1"</f>
        <v>19DL1</v>
      </c>
    </row>
    <row r="34" spans="1:6">
      <c r="A34" s="8" t="str">
        <f>"1911506410124"</f>
        <v>1911506410124</v>
      </c>
      <c r="B34" s="9" t="s">
        <v>47</v>
      </c>
      <c r="C34" s="10" t="s">
        <v>48</v>
      </c>
      <c r="D34" s="11">
        <v>36960</v>
      </c>
      <c r="E34" s="8" t="str">
        <f>"Tỉnh Quảng Nam"</f>
        <v>Tỉnh Quảng Nam</v>
      </c>
      <c r="F34" s="8" t="str">
        <f>"19XH1"</f>
        <v>19XH1</v>
      </c>
    </row>
    <row r="35" spans="1:6">
      <c r="A35" s="8" t="str">
        <f>"1811504110152"</f>
        <v>1811504110152</v>
      </c>
      <c r="B35" s="9" t="s">
        <v>49</v>
      </c>
      <c r="C35" s="10" t="s">
        <v>50</v>
      </c>
      <c r="D35" s="11">
        <v>36706</v>
      </c>
      <c r="E35" s="8" t="str">
        <f>"Tỉnh Quảng Ngãi"</f>
        <v>Tỉnh Quảng Ngãi</v>
      </c>
      <c r="F35" s="8" t="str">
        <f>"18C1"</f>
        <v>18C1</v>
      </c>
    </row>
    <row r="36" spans="1:6">
      <c r="A36" s="8" t="str">
        <f>"2050421200130"</f>
        <v>2050421200130</v>
      </c>
      <c r="B36" s="9" t="s">
        <v>51</v>
      </c>
      <c r="C36" s="10" t="s">
        <v>52</v>
      </c>
      <c r="D36" s="11">
        <v>37288</v>
      </c>
      <c r="E36" s="8" t="str">
        <f>"Tỉnh Gia Lai"</f>
        <v>Tỉnh Gia Lai</v>
      </c>
      <c r="F36" s="8" t="str">
        <f>"20DL1"</f>
        <v>20DL1</v>
      </c>
    </row>
    <row r="37" spans="1:6">
      <c r="A37" s="8" t="str">
        <f>"1811504310204"</f>
        <v>1811504310204</v>
      </c>
      <c r="B37" s="9" t="s">
        <v>53</v>
      </c>
      <c r="C37" s="10" t="s">
        <v>54</v>
      </c>
      <c r="D37" s="11">
        <v>36684</v>
      </c>
      <c r="E37" s="8" t="str">
        <f>"Thành Phố Đà Nẵng"</f>
        <v>Thành Phố Đà Nẵng</v>
      </c>
      <c r="F37" s="8" t="str">
        <f>"18N2"</f>
        <v>18N2</v>
      </c>
    </row>
    <row r="38" spans="1:6">
      <c r="A38" s="8" t="str">
        <f>"1911505120235"</f>
        <v>1911505120235</v>
      </c>
      <c r="B38" s="9" t="s">
        <v>55</v>
      </c>
      <c r="C38" s="10" t="s">
        <v>56</v>
      </c>
      <c r="D38" s="11">
        <v>36989</v>
      </c>
      <c r="E38" s="8" t="str">
        <f>"Tỉnh Hà Tĩnh"</f>
        <v>Tỉnh Hà Tĩnh</v>
      </c>
      <c r="F38" s="8" t="str">
        <f>"19D1"</f>
        <v>19D1</v>
      </c>
    </row>
    <row r="39" spans="1:6" ht="26.25">
      <c r="A39" s="8" t="str">
        <f>"1911504110116"</f>
        <v>1911504110116</v>
      </c>
      <c r="B39" s="9" t="s">
        <v>57</v>
      </c>
      <c r="C39" s="10" t="s">
        <v>58</v>
      </c>
      <c r="D39" s="11">
        <v>36989</v>
      </c>
      <c r="E39" s="8" t="str">
        <f>"Tỉnh Quảng Ngãi"</f>
        <v>Tỉnh Quảng Ngãi</v>
      </c>
      <c r="F39" s="8" t="str">
        <f>"19C1"</f>
        <v>19C1</v>
      </c>
    </row>
    <row r="40" spans="1:6">
      <c r="A40" s="8" t="str">
        <f>"1911505410106"</f>
        <v>1911505410106</v>
      </c>
      <c r="B40" s="9" t="s">
        <v>59</v>
      </c>
      <c r="C40" s="10" t="s">
        <v>60</v>
      </c>
      <c r="D40" s="11">
        <v>36995</v>
      </c>
      <c r="E40" s="8" t="str">
        <f>"Tỉnh Quảng Nam"</f>
        <v>Tỉnh Quảng Nam</v>
      </c>
      <c r="F40" s="8" t="str">
        <f>"19DT1"</f>
        <v>19DT1</v>
      </c>
    </row>
    <row r="41" spans="1:6">
      <c r="A41" s="8" t="str">
        <f>"2050551200216"</f>
        <v>2050551200216</v>
      </c>
      <c r="B41" s="9" t="s">
        <v>61</v>
      </c>
      <c r="C41" s="10" t="s">
        <v>62</v>
      </c>
      <c r="D41" s="11">
        <v>37392</v>
      </c>
      <c r="E41" s="8" t="str">
        <f>"Tỉnh Hà Tĩnh"</f>
        <v>Tỉnh Hà Tĩnh</v>
      </c>
      <c r="F41" s="8" t="str">
        <f>"20TDH2"</f>
        <v>20TDH2</v>
      </c>
    </row>
    <row r="42" spans="1:6">
      <c r="A42" s="8" t="str">
        <f>"1911506310116"</f>
        <v>1911506310116</v>
      </c>
      <c r="B42" s="9" t="s">
        <v>63</v>
      </c>
      <c r="C42" s="10" t="s">
        <v>58</v>
      </c>
      <c r="D42" s="11">
        <v>37211</v>
      </c>
      <c r="E42" s="8" t="str">
        <f>"Tỉnh Quảng Nam"</f>
        <v>Tỉnh Quảng Nam</v>
      </c>
      <c r="F42" s="8" t="str">
        <f>"19XC1"</f>
        <v>19XC1</v>
      </c>
    </row>
    <row r="43" spans="1:6">
      <c r="A43" s="8" t="str">
        <f>"1811504210418"</f>
        <v>1811504210418</v>
      </c>
      <c r="B43" s="9" t="s">
        <v>64</v>
      </c>
      <c r="C43" s="10" t="s">
        <v>65</v>
      </c>
      <c r="D43" s="11">
        <v>36778</v>
      </c>
      <c r="E43" s="8" t="str">
        <f>"Tỉnh Quảng Nam"</f>
        <v>Tỉnh Quảng Nam</v>
      </c>
      <c r="F43" s="8" t="str">
        <f>"18DL4"</f>
        <v>18DL4</v>
      </c>
    </row>
    <row r="44" spans="1:6">
      <c r="A44" s="8" t="str">
        <f>"2050551200256"</f>
        <v>2050551200256</v>
      </c>
      <c r="B44" s="9" t="s">
        <v>66</v>
      </c>
      <c r="C44" s="10" t="s">
        <v>67</v>
      </c>
      <c r="D44" s="11">
        <v>37440</v>
      </c>
      <c r="E44" s="8" t="str">
        <f>"Tỉnh Đắk Lắk"</f>
        <v>Tỉnh Đắk Lắk</v>
      </c>
      <c r="F44" s="8" t="str">
        <f>"20TDH2"</f>
        <v>20TDH2</v>
      </c>
    </row>
    <row r="45" spans="1:6">
      <c r="A45" s="8" t="str">
        <f>"1811504110353"</f>
        <v>1811504110353</v>
      </c>
      <c r="B45" s="9" t="s">
        <v>68</v>
      </c>
      <c r="C45" s="10" t="s">
        <v>69</v>
      </c>
      <c r="D45" s="11">
        <v>36825</v>
      </c>
      <c r="E45" s="8" t="str">
        <f>"Tỉnh Quảng Ngãi"</f>
        <v>Tỉnh Quảng Ngãi</v>
      </c>
      <c r="F45" s="8" t="str">
        <f>"18C3"</f>
        <v>18C3</v>
      </c>
    </row>
    <row r="46" spans="1:6">
      <c r="A46" s="8" t="str">
        <f>"1811504210401"</f>
        <v>1811504210401</v>
      </c>
      <c r="B46" s="9" t="s">
        <v>70</v>
      </c>
      <c r="C46" s="10" t="s">
        <v>71</v>
      </c>
      <c r="D46" s="11">
        <v>36727</v>
      </c>
      <c r="E46" s="8" t="str">
        <f>"Tỉnh Quảng Trị"</f>
        <v>Tỉnh Quảng Trị</v>
      </c>
      <c r="F46" s="8" t="str">
        <f>"18DL4"</f>
        <v>18DL4</v>
      </c>
    </row>
    <row r="47" spans="1:6">
      <c r="A47" s="8" t="str">
        <f>"1811505520153"</f>
        <v>1811505520153</v>
      </c>
      <c r="B47" s="9" t="s">
        <v>72</v>
      </c>
      <c r="C47" s="10" t="s">
        <v>73</v>
      </c>
      <c r="D47" s="11">
        <v>36682</v>
      </c>
      <c r="E47" s="8" t="str">
        <f>"Thành Phố Đà Nẵng"</f>
        <v>Thành Phố Đà Nẵng</v>
      </c>
      <c r="F47" s="8" t="str">
        <f>"18TDH1"</f>
        <v>18TDH1</v>
      </c>
    </row>
    <row r="48" spans="1:6">
      <c r="A48" s="8" t="str">
        <f>"2050551200114"</f>
        <v>2050551200114</v>
      </c>
      <c r="B48" s="9" t="s">
        <v>74</v>
      </c>
      <c r="C48" s="10" t="s">
        <v>75</v>
      </c>
      <c r="D48" s="11">
        <v>37565</v>
      </c>
      <c r="E48" s="8" t="str">
        <f>"Tỉnh Bình Định"</f>
        <v>Tỉnh Bình Định</v>
      </c>
      <c r="F48" s="8" t="str">
        <f>"20TDH1"</f>
        <v>20TDH1</v>
      </c>
    </row>
    <row r="49" spans="1:6">
      <c r="A49" s="8" t="str">
        <f>"1911504210132"</f>
        <v>1911504210132</v>
      </c>
      <c r="B49" s="9" t="s">
        <v>76</v>
      </c>
      <c r="C49" s="10" t="s">
        <v>77</v>
      </c>
      <c r="D49" s="11">
        <v>37114</v>
      </c>
      <c r="E49" s="8" t="str">
        <f>"Tỉnh Quảng Nam"</f>
        <v>Tỉnh Quảng Nam</v>
      </c>
      <c r="F49" s="8" t="str">
        <f>"19DL1"</f>
        <v>19DL1</v>
      </c>
    </row>
    <row r="50" spans="1:6" ht="26.25">
      <c r="A50" s="8" t="str">
        <f>"1911504210126"</f>
        <v>1911504210126</v>
      </c>
      <c r="B50" s="9" t="s">
        <v>78</v>
      </c>
      <c r="C50" s="10" t="s">
        <v>46</v>
      </c>
      <c r="D50" s="11">
        <v>36973</v>
      </c>
      <c r="E50" s="8" t="str">
        <f>"Tỉnh Quảng Nam"</f>
        <v>Tỉnh Quảng Nam</v>
      </c>
      <c r="F50" s="8" t="str">
        <f>"19DL1"</f>
        <v>19DL1</v>
      </c>
    </row>
    <row r="51" spans="1:6">
      <c r="A51" s="8" t="str">
        <f>"2050541200117"</f>
        <v>2050541200117</v>
      </c>
      <c r="B51" s="9" t="s">
        <v>79</v>
      </c>
      <c r="C51" s="10" t="s">
        <v>80</v>
      </c>
      <c r="D51" s="11">
        <v>37580</v>
      </c>
      <c r="E51" s="8" t="str">
        <f>"Tỉnh Quảng Nam"</f>
        <v>Tỉnh Quảng Nam</v>
      </c>
      <c r="F51" s="8" t="str">
        <f>"20DT1"</f>
        <v>20DT1</v>
      </c>
    </row>
    <row r="52" spans="1:6">
      <c r="A52" s="8" t="str">
        <f>"1911504210133"</f>
        <v>1911504210133</v>
      </c>
      <c r="B52" s="9" t="s">
        <v>81</v>
      </c>
      <c r="C52" s="10" t="s">
        <v>82</v>
      </c>
      <c r="D52" s="11">
        <v>36899</v>
      </c>
      <c r="E52" s="8" t="str">
        <f>"Tỉnh Huế"</f>
        <v>Tỉnh Huế</v>
      </c>
      <c r="F52" s="8" t="str">
        <f>"19DL1"</f>
        <v>19DL1</v>
      </c>
    </row>
    <row r="53" spans="1:6">
      <c r="A53" s="8" t="str">
        <f>"1811504110205"</f>
        <v>1811504110205</v>
      </c>
      <c r="B53" s="9" t="s">
        <v>68</v>
      </c>
      <c r="C53" s="10" t="s">
        <v>83</v>
      </c>
      <c r="D53" s="11">
        <v>36770</v>
      </c>
      <c r="E53" s="8" t="str">
        <f>"Tỉnh Quảng Ngãi"</f>
        <v>Tỉnh Quảng Ngãi</v>
      </c>
      <c r="F53" s="8" t="str">
        <f>"18C2"</f>
        <v>18C2</v>
      </c>
    </row>
    <row r="54" spans="1:6">
      <c r="A54" s="8" t="str">
        <f>"1811506120158"</f>
        <v>1811506120158</v>
      </c>
      <c r="B54" s="9" t="s">
        <v>84</v>
      </c>
      <c r="C54" s="10" t="s">
        <v>85</v>
      </c>
      <c r="D54" s="11">
        <v>36753</v>
      </c>
      <c r="E54" s="8" t="str">
        <f>"Tỉnh Phú Yên"</f>
        <v>Tỉnh Phú Yên</v>
      </c>
      <c r="F54" s="8" t="str">
        <f>"18XD1"</f>
        <v>18XD1</v>
      </c>
    </row>
    <row r="55" spans="1:6">
      <c r="A55" s="8" t="str">
        <f>"1711505210101"</f>
        <v>1711505210101</v>
      </c>
      <c r="B55" s="9" t="s">
        <v>86</v>
      </c>
      <c r="C55" s="10" t="s">
        <v>87</v>
      </c>
      <c r="D55" s="11">
        <v>36413</v>
      </c>
      <c r="E55" s="8" t="str">
        <f>"Tỉnh Đắk Lắk"</f>
        <v>Tỉnh Đắk Lắk</v>
      </c>
      <c r="F55" s="8" t="str">
        <f>"17HTD1"</f>
        <v>17HTD1</v>
      </c>
    </row>
    <row r="56" spans="1:6">
      <c r="A56" s="8" t="str">
        <f>"1811504110124"</f>
        <v>1811504110124</v>
      </c>
      <c r="B56" s="9" t="s">
        <v>88</v>
      </c>
      <c r="C56" s="10" t="s">
        <v>89</v>
      </c>
      <c r="D56" s="11">
        <v>36335</v>
      </c>
      <c r="E56" s="8" t="str">
        <f>"Tỉnh Quảng Ngãi"</f>
        <v>Tỉnh Quảng Ngãi</v>
      </c>
      <c r="F56" s="8" t="str">
        <f>"18C1"</f>
        <v>18C1</v>
      </c>
    </row>
    <row r="57" spans="1:6">
      <c r="A57" s="8" t="str">
        <f>"2050551200222"</f>
        <v>2050551200222</v>
      </c>
      <c r="B57" s="9" t="s">
        <v>90</v>
      </c>
      <c r="C57" s="10" t="s">
        <v>91</v>
      </c>
      <c r="D57" s="11">
        <v>37335</v>
      </c>
      <c r="E57" s="8" t="str">
        <f>"Tỉnh Quảng Ngãi"</f>
        <v>Tỉnh Quảng Ngãi</v>
      </c>
      <c r="F57" s="8" t="str">
        <f>"20TDH2"</f>
        <v>20TDH2</v>
      </c>
    </row>
    <row r="58" spans="1:6">
      <c r="A58" s="8" t="str">
        <f>"2050551200240"</f>
        <v>2050551200240</v>
      </c>
      <c r="B58" s="9" t="s">
        <v>92</v>
      </c>
      <c r="C58" s="10" t="s">
        <v>93</v>
      </c>
      <c r="D58" s="11">
        <v>37536</v>
      </c>
      <c r="E58" s="8" t="str">
        <f>"Tỉnh Quảng Ngãi"</f>
        <v>Tỉnh Quảng Ngãi</v>
      </c>
      <c r="F58" s="8" t="str">
        <f>"20TDH2"</f>
        <v>20TDH2</v>
      </c>
    </row>
    <row r="59" spans="1:6">
      <c r="A59" s="8" t="str">
        <f>"1811505520158"</f>
        <v>1811505520158</v>
      </c>
      <c r="B59" s="9" t="s">
        <v>94</v>
      </c>
      <c r="C59" s="10" t="s">
        <v>95</v>
      </c>
      <c r="D59" s="11">
        <v>36750</v>
      </c>
      <c r="E59" s="8" t="str">
        <f>"Tỉnh Quảng Nam"</f>
        <v>Tỉnh Quảng Nam</v>
      </c>
      <c r="F59" s="8" t="str">
        <f>"18TDH1"</f>
        <v>18TDH1</v>
      </c>
    </row>
    <row r="60" spans="1:6">
      <c r="A60" s="8" t="str">
        <f>"1811505310208"</f>
        <v>1811505310208</v>
      </c>
      <c r="B60" s="9" t="s">
        <v>96</v>
      </c>
      <c r="C60" s="10" t="s">
        <v>97</v>
      </c>
      <c r="D60" s="11">
        <v>36829</v>
      </c>
      <c r="E60" s="8" t="str">
        <f>"Tỉnh Hà Tĩnh"</f>
        <v>Tỉnh Hà Tĩnh</v>
      </c>
      <c r="F60" s="8" t="str">
        <f>"18T2"</f>
        <v>18T2</v>
      </c>
    </row>
    <row r="61" spans="1:6">
      <c r="A61" s="8" t="str">
        <f>"1911505410119"</f>
        <v>1911505410119</v>
      </c>
      <c r="B61" s="9" t="s">
        <v>98</v>
      </c>
      <c r="C61" s="10" t="s">
        <v>99</v>
      </c>
      <c r="D61" s="11">
        <v>37208</v>
      </c>
      <c r="E61" s="8" t="str">
        <f>"Tỉnh Quảng Trị"</f>
        <v>Tỉnh Quảng Trị</v>
      </c>
      <c r="F61" s="8" t="str">
        <f>"19DT1"</f>
        <v>19DT1</v>
      </c>
    </row>
    <row r="62" spans="1:6">
      <c r="A62" s="8" t="str">
        <f>"1711505110122"</f>
        <v>1711505110122</v>
      </c>
      <c r="B62" s="9" t="s">
        <v>100</v>
      </c>
      <c r="C62" s="10" t="s">
        <v>101</v>
      </c>
      <c r="D62" s="11">
        <v>36433</v>
      </c>
      <c r="E62" s="8" t="str">
        <f>"Tỉnh Quảng Nam"</f>
        <v>Tỉnh Quảng Nam</v>
      </c>
      <c r="F62" s="8" t="str">
        <f>"17HTD1"</f>
        <v>17HTD1</v>
      </c>
    </row>
    <row r="63" spans="1:6">
      <c r="A63" s="8" t="str">
        <f>"1811505410102"</f>
        <v>1811505410102</v>
      </c>
      <c r="B63" s="9" t="s">
        <v>102</v>
      </c>
      <c r="C63" s="10" t="s">
        <v>103</v>
      </c>
      <c r="D63" s="11">
        <v>36697</v>
      </c>
      <c r="E63" s="8" t="str">
        <f>"Tỉnh Quảng Nam"</f>
        <v>Tỉnh Quảng Nam</v>
      </c>
      <c r="F63" s="8" t="str">
        <f>"18DT1"</f>
        <v>18DT1</v>
      </c>
    </row>
    <row r="64" spans="1:6">
      <c r="A64" s="8" t="str">
        <f>"1811505410121"</f>
        <v>1811505410121</v>
      </c>
      <c r="B64" s="9" t="s">
        <v>104</v>
      </c>
      <c r="C64" s="10" t="s">
        <v>105</v>
      </c>
      <c r="D64" s="11">
        <v>36786</v>
      </c>
      <c r="E64" s="8" t="str">
        <f>"Tỉnh Quảng Nam"</f>
        <v>Tỉnh Quảng Nam</v>
      </c>
      <c r="F64" s="8" t="str">
        <f>"18DT1"</f>
        <v>18DT1</v>
      </c>
    </row>
    <row r="65" spans="1:6">
      <c r="A65" s="8" t="str">
        <f>"2050551200144"</f>
        <v>2050551200144</v>
      </c>
      <c r="B65" s="9" t="s">
        <v>106</v>
      </c>
      <c r="C65" s="10" t="s">
        <v>107</v>
      </c>
      <c r="D65" s="11">
        <v>37501</v>
      </c>
      <c r="E65" s="8" t="str">
        <f>"Tỉnh Nghệ An"</f>
        <v>Tỉnh Nghệ An</v>
      </c>
      <c r="F65" s="8" t="str">
        <f>"20TDH1"</f>
        <v>20TDH1</v>
      </c>
    </row>
    <row r="66" spans="1:6">
      <c r="A66" s="8" t="str">
        <f>"2050421200112"</f>
        <v>2050421200112</v>
      </c>
      <c r="B66" s="9" t="s">
        <v>108</v>
      </c>
      <c r="C66" s="10" t="s">
        <v>109</v>
      </c>
      <c r="D66" s="11">
        <v>37286</v>
      </c>
      <c r="E66" s="8" t="str">
        <f>"Tỉnh Quảng Trị"</f>
        <v>Tỉnh Quảng Trị</v>
      </c>
      <c r="F66" s="8" t="str">
        <f>"20DL1"</f>
        <v>20DL1</v>
      </c>
    </row>
    <row r="67" spans="1:6">
      <c r="A67" s="8" t="str">
        <f>"1811505310213"</f>
        <v>1811505310213</v>
      </c>
      <c r="B67" s="9" t="s">
        <v>72</v>
      </c>
      <c r="C67" s="10" t="s">
        <v>110</v>
      </c>
      <c r="D67" s="11">
        <v>36611</v>
      </c>
      <c r="E67" s="8" t="str">
        <f>"Tỉnh Quảng Trị"</f>
        <v>Tỉnh Quảng Trị</v>
      </c>
      <c r="F67" s="8" t="str">
        <f>"18T2"</f>
        <v>18T2</v>
      </c>
    </row>
    <row r="68" spans="1:6">
      <c r="A68" s="8" t="str">
        <f>"1811504110132"</f>
        <v>1811504110132</v>
      </c>
      <c r="B68" s="9" t="s">
        <v>70</v>
      </c>
      <c r="C68" s="10" t="s">
        <v>111</v>
      </c>
      <c r="D68" s="11">
        <v>36743</v>
      </c>
      <c r="E68" s="8" t="str">
        <f>"Tỉnh Quảng Nam"</f>
        <v>Tỉnh Quảng Nam</v>
      </c>
      <c r="F68" s="8" t="str">
        <f>"18C1"</f>
        <v>18C1</v>
      </c>
    </row>
    <row r="69" spans="1:6">
      <c r="A69" s="8" t="str">
        <f>"1811504210447"</f>
        <v>1811504210447</v>
      </c>
      <c r="B69" s="9" t="s">
        <v>112</v>
      </c>
      <c r="C69" s="10" t="s">
        <v>113</v>
      </c>
      <c r="D69" s="11">
        <v>36759</v>
      </c>
      <c r="E69" s="8" t="str">
        <f>"Tỉnh Quảng Trị"</f>
        <v>Tỉnh Quảng Trị</v>
      </c>
      <c r="F69" s="8" t="str">
        <f>"18DL4"</f>
        <v>18DL4</v>
      </c>
    </row>
    <row r="70" spans="1:6">
      <c r="A70" s="8" t="str">
        <f>"1911505410157"</f>
        <v>1911505410157</v>
      </c>
      <c r="B70" s="9" t="s">
        <v>2</v>
      </c>
      <c r="C70" s="10" t="s">
        <v>114</v>
      </c>
      <c r="D70" s="11">
        <v>37146</v>
      </c>
      <c r="E70" s="8" t="str">
        <f>"Tỉnh An Giang"</f>
        <v>Tỉnh An Giang</v>
      </c>
      <c r="F70" s="8" t="str">
        <f>"19DT1"</f>
        <v>19DT1</v>
      </c>
    </row>
    <row r="71" spans="1:6">
      <c r="A71" s="8" t="str">
        <f>"1811504210107"</f>
        <v>1811504210107</v>
      </c>
      <c r="B71" s="9" t="s">
        <v>72</v>
      </c>
      <c r="C71" s="10" t="s">
        <v>115</v>
      </c>
      <c r="D71" s="11">
        <v>36682</v>
      </c>
      <c r="E71" s="8" t="str">
        <f>"Tỉnh Quảng Nam"</f>
        <v>Tỉnh Quảng Nam</v>
      </c>
      <c r="F71" s="8" t="str">
        <f>"18DL1"</f>
        <v>18DL1</v>
      </c>
    </row>
    <row r="72" spans="1:6">
      <c r="A72" s="8" t="str">
        <f>"1811504310117"</f>
        <v>1811504310117</v>
      </c>
      <c r="B72" s="9" t="s">
        <v>116</v>
      </c>
      <c r="C72" s="10" t="s">
        <v>24</v>
      </c>
      <c r="D72" s="11">
        <v>36641</v>
      </c>
      <c r="E72" s="8" t="str">
        <f>"Tỉnh Gia Lai"</f>
        <v>Tỉnh Gia Lai</v>
      </c>
      <c r="F72" s="8" t="str">
        <f>"18N1"</f>
        <v>18N1</v>
      </c>
    </row>
    <row r="73" spans="1:6">
      <c r="A73" s="8" t="str">
        <f>"2050421200149"</f>
        <v>2050421200149</v>
      </c>
      <c r="B73" s="9" t="s">
        <v>117</v>
      </c>
      <c r="C73" s="10" t="s">
        <v>14</v>
      </c>
      <c r="D73" s="11">
        <v>37306</v>
      </c>
      <c r="E73" s="8" t="str">
        <f>"Tỉnh Huế"</f>
        <v>Tỉnh Huế</v>
      </c>
      <c r="F73" s="8" t="str">
        <f>"20DL1"</f>
        <v>20DL1</v>
      </c>
    </row>
    <row r="74" spans="1:6">
      <c r="A74" s="8" t="str">
        <f>"1911505410155"</f>
        <v>1911505410155</v>
      </c>
      <c r="B74" s="9" t="s">
        <v>118</v>
      </c>
      <c r="C74" s="10" t="s">
        <v>119</v>
      </c>
      <c r="D74" s="11">
        <v>37229</v>
      </c>
      <c r="E74" s="8" t="str">
        <f>"Tỉnh Phú Yên"</f>
        <v>Tỉnh Phú Yên</v>
      </c>
      <c r="F74" s="8" t="str">
        <f>"19DT1"</f>
        <v>19DT1</v>
      </c>
    </row>
    <row r="75" spans="1:6">
      <c r="A75" s="8" t="str">
        <f>"1911504110138"</f>
        <v>1911504110138</v>
      </c>
      <c r="B75" s="9" t="s">
        <v>120</v>
      </c>
      <c r="C75" s="10" t="s">
        <v>121</v>
      </c>
      <c r="D75" s="11">
        <v>36999</v>
      </c>
      <c r="E75" s="8" t="str">
        <f>"Tỉnh Quảng Ngãi"</f>
        <v>Tỉnh Quảng Ngãi</v>
      </c>
      <c r="F75" s="8" t="str">
        <f>"19C1"</f>
        <v>19C1</v>
      </c>
    </row>
    <row r="76" spans="1:6">
      <c r="A76" s="8" t="str">
        <f>"1811505410119"</f>
        <v>1811505410119</v>
      </c>
      <c r="B76" s="9" t="s">
        <v>122</v>
      </c>
      <c r="C76" s="10" t="s">
        <v>123</v>
      </c>
      <c r="D76" s="11">
        <v>36888</v>
      </c>
      <c r="E76" s="8" t="str">
        <f>"Thành Phố Đà Nẵng"</f>
        <v>Thành Phố Đà Nẵng</v>
      </c>
      <c r="F76" s="8" t="str">
        <f>"18DT1"</f>
        <v>18DT1</v>
      </c>
    </row>
    <row r="77" spans="1:6">
      <c r="A77" s="8" t="str">
        <f>"1811507210121"</f>
        <v>1811507210121</v>
      </c>
      <c r="B77" s="9" t="s">
        <v>124</v>
      </c>
      <c r="C77" s="10" t="s">
        <v>125</v>
      </c>
      <c r="D77" s="11">
        <v>36839</v>
      </c>
      <c r="E77" s="8" t="str">
        <f>"Thành Phố Đà Nẵng"</f>
        <v>Thành Phố Đà Nẵng</v>
      </c>
      <c r="F77" s="8" t="str">
        <f>"18MT1"</f>
        <v>18MT1</v>
      </c>
    </row>
    <row r="78" spans="1:6">
      <c r="A78" s="8" t="str">
        <f>"2050611200132"</f>
        <v>2050611200132</v>
      </c>
      <c r="B78" s="9" t="s">
        <v>126</v>
      </c>
      <c r="C78" s="10" t="s">
        <v>127</v>
      </c>
      <c r="D78" s="11">
        <v>37499</v>
      </c>
      <c r="E78" s="8" t="str">
        <f>"Thành Phố Đà Nẵng"</f>
        <v>Thành Phố Đà Nẵng</v>
      </c>
      <c r="F78" s="8" t="str">
        <f>"20XD1"</f>
        <v>20XD1</v>
      </c>
    </row>
    <row r="79" spans="1:6">
      <c r="A79" s="8" t="str">
        <f>"2050431200145"</f>
        <v>2050431200145</v>
      </c>
      <c r="B79" s="9" t="s">
        <v>47</v>
      </c>
      <c r="C79" s="10" t="s">
        <v>128</v>
      </c>
      <c r="D79" s="11">
        <v>37586</v>
      </c>
      <c r="E79" s="8" t="str">
        <f>"Tỉnh Bình Định"</f>
        <v>Tỉnh Bình Định</v>
      </c>
      <c r="F79" s="8" t="str">
        <f>"20N1"</f>
        <v>20N1</v>
      </c>
    </row>
    <row r="80" spans="1:6">
      <c r="A80" s="8" t="str">
        <f>"1711504210121"</f>
        <v>1711504210121</v>
      </c>
      <c r="B80" s="9" t="s">
        <v>42</v>
      </c>
      <c r="C80" s="10" t="s">
        <v>58</v>
      </c>
      <c r="D80" s="11">
        <v>36165</v>
      </c>
      <c r="E80" s="8" t="str">
        <f>"Tỉnh Quảng Nam"</f>
        <v>Tỉnh Quảng Nam</v>
      </c>
      <c r="F80" s="8" t="str">
        <f>"17OTO1"</f>
        <v>17OTO1</v>
      </c>
    </row>
    <row r="81" spans="1:6">
      <c r="A81" s="8" t="str">
        <f>"2050512200236"</f>
        <v>2050512200236</v>
      </c>
      <c r="B81" s="9" t="s">
        <v>129</v>
      </c>
      <c r="C81" s="10" t="s">
        <v>130</v>
      </c>
      <c r="D81" s="11">
        <v>37613</v>
      </c>
      <c r="E81" s="8" t="str">
        <f>"Tỉnh Quảng Nam"</f>
        <v>Tỉnh Quảng Nam</v>
      </c>
      <c r="F81" s="8" t="str">
        <f>"20D2"</f>
        <v>20D2</v>
      </c>
    </row>
    <row r="82" spans="1:6">
      <c r="A82" s="8" t="str">
        <f>"1811514110125"</f>
        <v>1811514110125</v>
      </c>
      <c r="B82" s="9" t="s">
        <v>131</v>
      </c>
      <c r="C82" s="10" t="s">
        <v>132</v>
      </c>
      <c r="D82" s="11">
        <v>36868</v>
      </c>
      <c r="E82" s="8" t="str">
        <f>"Tỉnh Gia Lai"</f>
        <v>Tỉnh Gia Lai</v>
      </c>
      <c r="F82" s="8" t="str">
        <f>"18DT1"</f>
        <v>18DT1</v>
      </c>
    </row>
    <row r="83" spans="1:6">
      <c r="A83" s="8" t="str">
        <f>"1811514110125"</f>
        <v>1811514110125</v>
      </c>
      <c r="B83" s="9" t="s">
        <v>131</v>
      </c>
      <c r="C83" s="10" t="s">
        <v>132</v>
      </c>
      <c r="D83" s="11">
        <v>36868</v>
      </c>
      <c r="E83" s="8" t="str">
        <f>"Tỉnh Gia Lai"</f>
        <v>Tỉnh Gia Lai</v>
      </c>
      <c r="F83" s="8" t="str">
        <f>"18SK1"</f>
        <v>18SK1</v>
      </c>
    </row>
    <row r="84" spans="1:6">
      <c r="A84" s="8" t="str">
        <f>"1811504110322"</f>
        <v>1811504110322</v>
      </c>
      <c r="B84" s="9" t="s">
        <v>133</v>
      </c>
      <c r="C84" s="10" t="s">
        <v>123</v>
      </c>
      <c r="D84" s="11">
        <v>36799</v>
      </c>
      <c r="E84" s="8" t="str">
        <f>"Tỉnh Kon Tum"</f>
        <v>Tỉnh Kon Tum</v>
      </c>
      <c r="F84" s="8" t="str">
        <f>"18C3"</f>
        <v>18C3</v>
      </c>
    </row>
    <row r="85" spans="1:6">
      <c r="A85" s="8" t="str">
        <f>"1911505510203"</f>
        <v>1911505510203</v>
      </c>
      <c r="B85" s="9" t="s">
        <v>134</v>
      </c>
      <c r="C85" s="10" t="s">
        <v>135</v>
      </c>
      <c r="D85" s="11">
        <v>37141</v>
      </c>
      <c r="E85" s="8" t="str">
        <f>"Tỉnh An Giang"</f>
        <v>Tỉnh An Giang</v>
      </c>
      <c r="F85" s="8" t="str">
        <f>"19TDH2"</f>
        <v>19TDH2</v>
      </c>
    </row>
    <row r="86" spans="1:6">
      <c r="A86" s="8" t="str">
        <f>"1911504210141"</f>
        <v>1911504210141</v>
      </c>
      <c r="B86" s="9" t="s">
        <v>86</v>
      </c>
      <c r="C86" s="10" t="s">
        <v>91</v>
      </c>
      <c r="D86" s="11">
        <v>37038</v>
      </c>
      <c r="E86" s="8" t="str">
        <f>"Tỉnh Gia Lai"</f>
        <v>Tỉnh Gia Lai</v>
      </c>
      <c r="F86" s="8" t="str">
        <f>"19DL1"</f>
        <v>19DL1</v>
      </c>
    </row>
    <row r="87" spans="1:6">
      <c r="A87" s="8" t="str">
        <f>"1711504110107"</f>
        <v>1711504110107</v>
      </c>
      <c r="B87" s="9" t="s">
        <v>136</v>
      </c>
      <c r="C87" s="10" t="s">
        <v>137</v>
      </c>
      <c r="D87" s="11">
        <v>36266</v>
      </c>
      <c r="E87" s="8" t="str">
        <f>"Tỉnh Quảng Trị"</f>
        <v>Tỉnh Quảng Trị</v>
      </c>
      <c r="F87" s="8" t="str">
        <f>"17CTM1"</f>
        <v>17CTM1</v>
      </c>
    </row>
    <row r="88" spans="1:6">
      <c r="A88" s="8" t="str">
        <f>"1811505410113"</f>
        <v>1811505410113</v>
      </c>
      <c r="B88" s="9" t="s">
        <v>138</v>
      </c>
      <c r="C88" s="10" t="s">
        <v>139</v>
      </c>
      <c r="D88" s="11">
        <v>35899</v>
      </c>
      <c r="E88" s="8" t="str">
        <f>"Thành Phố Đà Nẵng"</f>
        <v>Thành Phố Đà Nẵng</v>
      </c>
      <c r="F88" s="8" t="str">
        <f>"18DT1"</f>
        <v>18DT1</v>
      </c>
    </row>
    <row r="89" spans="1:6">
      <c r="A89" s="8" t="str">
        <f>"1911504410229"</f>
        <v>1911504410229</v>
      </c>
      <c r="B89" s="9" t="s">
        <v>140</v>
      </c>
      <c r="C89" s="10" t="s">
        <v>141</v>
      </c>
      <c r="D89" s="11">
        <v>37156</v>
      </c>
      <c r="E89" s="8" t="str">
        <f>"Tỉnh Quảng Nam"</f>
        <v>Tỉnh Quảng Nam</v>
      </c>
      <c r="F89" s="8" t="str">
        <f>"19CDT2"</f>
        <v>19CDT2</v>
      </c>
    </row>
    <row r="90" spans="1:6">
      <c r="A90" s="8" t="str">
        <f>"2050512200139"</f>
        <v>2050512200139</v>
      </c>
      <c r="B90" s="9" t="s">
        <v>142</v>
      </c>
      <c r="C90" s="10" t="s">
        <v>143</v>
      </c>
      <c r="D90" s="11">
        <v>37271</v>
      </c>
      <c r="E90" s="8" t="str">
        <f>"Tỉnh Quảng Trị"</f>
        <v>Tỉnh Quảng Trị</v>
      </c>
      <c r="F90" s="8" t="str">
        <f>"20D1"</f>
        <v>20D1</v>
      </c>
    </row>
    <row r="91" spans="1:6">
      <c r="A91" s="8" t="str">
        <f>"2050431200124"</f>
        <v>2050431200124</v>
      </c>
      <c r="B91" s="9" t="s">
        <v>144</v>
      </c>
      <c r="C91" s="10" t="s">
        <v>145</v>
      </c>
      <c r="D91" s="11">
        <v>37531</v>
      </c>
      <c r="E91" s="8" t="str">
        <f>"Tỉnh Quảng Ngãi"</f>
        <v>Tỉnh Quảng Ngãi</v>
      </c>
      <c r="F91" s="8" t="str">
        <f>"20N1"</f>
        <v>20N1</v>
      </c>
    </row>
    <row r="92" spans="1:6">
      <c r="A92" s="8" t="str">
        <f>"2050541200140"</f>
        <v>2050541200140</v>
      </c>
      <c r="B92" s="9" t="s">
        <v>146</v>
      </c>
      <c r="C92" s="10" t="s">
        <v>147</v>
      </c>
      <c r="D92" s="11">
        <v>37545</v>
      </c>
      <c r="E92" s="8" t="str">
        <f>"Tỉnh Quảng Ngãi"</f>
        <v>Tỉnh Quảng Ngãi</v>
      </c>
      <c r="F92" s="8" t="str">
        <f>"20DT1"</f>
        <v>20DT1</v>
      </c>
    </row>
    <row r="93" spans="1:6">
      <c r="A93" s="8" t="str">
        <f>"1911505410101"</f>
        <v>1911505410101</v>
      </c>
      <c r="B93" s="9" t="s">
        <v>148</v>
      </c>
      <c r="C93" s="10" t="s">
        <v>149</v>
      </c>
      <c r="D93" s="11">
        <v>36898</v>
      </c>
      <c r="E93" s="8" t="str">
        <f>"Tỉnh Quảng Ngãi"</f>
        <v>Tỉnh Quảng Ngãi</v>
      </c>
      <c r="F93" s="8" t="str">
        <f>"19DT1"</f>
        <v>19DT1</v>
      </c>
    </row>
    <row r="94" spans="1:6">
      <c r="A94" s="8" t="str">
        <f>"2050611200120"</f>
        <v>2050611200120</v>
      </c>
      <c r="B94" s="9" t="s">
        <v>79</v>
      </c>
      <c r="C94" s="10" t="s">
        <v>14</v>
      </c>
      <c r="D94" s="11">
        <v>37342</v>
      </c>
      <c r="E94" s="8" t="str">
        <f>"Tỉnh Quảng Nam"</f>
        <v>Tỉnh Quảng Nam</v>
      </c>
      <c r="F94" s="8" t="str">
        <f>"20XD1"</f>
        <v>20XD1</v>
      </c>
    </row>
    <row r="95" spans="1:6">
      <c r="A95" s="8" t="str">
        <f>"1911505120145"</f>
        <v>1911505120145</v>
      </c>
      <c r="B95" s="9" t="s">
        <v>150</v>
      </c>
      <c r="C95" s="10" t="s">
        <v>151</v>
      </c>
      <c r="D95" s="11">
        <v>37136</v>
      </c>
      <c r="E95" s="8" t="str">
        <f>"Tỉnh Quảng Nam"</f>
        <v>Tỉnh Quảng Nam</v>
      </c>
      <c r="F95" s="8" t="str">
        <f>"19D2"</f>
        <v>19D2</v>
      </c>
    </row>
    <row r="96" spans="1:6">
      <c r="A96" s="8" t="str">
        <f>"1911504110207"</f>
        <v>1911504110207</v>
      </c>
      <c r="B96" s="9" t="s">
        <v>152</v>
      </c>
      <c r="C96" s="10" t="s">
        <v>153</v>
      </c>
      <c r="D96" s="11">
        <v>36929</v>
      </c>
      <c r="E96" s="8" t="str">
        <f>"Tỉnh Quảng Ngãi"</f>
        <v>Tỉnh Quảng Ngãi</v>
      </c>
      <c r="F96" s="8" t="str">
        <f>"19C2"</f>
        <v>19C2</v>
      </c>
    </row>
    <row r="97" spans="1:6">
      <c r="A97" s="8" t="str">
        <f>"1911504310113"</f>
        <v>1911504310113</v>
      </c>
      <c r="B97" s="9" t="s">
        <v>154</v>
      </c>
      <c r="C97" s="10" t="s">
        <v>39</v>
      </c>
      <c r="D97" s="11">
        <v>36899</v>
      </c>
      <c r="E97" s="8" t="str">
        <f>"Tỉnh Quảng Nam"</f>
        <v>Tỉnh Quảng Nam</v>
      </c>
      <c r="F97" s="8" t="str">
        <f>"19N1"</f>
        <v>19N1</v>
      </c>
    </row>
    <row r="98" spans="1:6">
      <c r="A98" s="8" t="str">
        <f>"1911505310262"</f>
        <v>1911505310262</v>
      </c>
      <c r="B98" s="9" t="s">
        <v>155</v>
      </c>
      <c r="C98" s="10" t="s">
        <v>93</v>
      </c>
      <c r="D98" s="11">
        <v>37167</v>
      </c>
      <c r="E98" s="8" t="str">
        <f>"Tỉnh Quảng Ngãi"</f>
        <v>Tỉnh Quảng Ngãi</v>
      </c>
      <c r="F98" s="8" t="str">
        <f>"19T2"</f>
        <v>19T2</v>
      </c>
    </row>
    <row r="99" spans="1:6">
      <c r="A99" s="8" t="str">
        <f>"1911504110233"</f>
        <v>1911504110233</v>
      </c>
      <c r="B99" s="9" t="s">
        <v>81</v>
      </c>
      <c r="C99" s="10" t="s">
        <v>156</v>
      </c>
      <c r="D99" s="11">
        <v>36892</v>
      </c>
      <c r="E99" s="8" t="str">
        <f>"Tỉnh Bình Định"</f>
        <v>Tỉnh Bình Định</v>
      </c>
      <c r="F99" s="8" t="str">
        <f>"19C2"</f>
        <v>19C2</v>
      </c>
    </row>
    <row r="100" spans="1:6">
      <c r="A100" s="8" t="str">
        <f>"1811505310452"</f>
        <v>1811505310452</v>
      </c>
      <c r="B100" s="9" t="s">
        <v>157</v>
      </c>
      <c r="C100" s="10" t="s">
        <v>158</v>
      </c>
      <c r="D100" s="11">
        <v>36527</v>
      </c>
      <c r="E100" s="8" t="str">
        <f>"Tỉnh Quảng Nam"</f>
        <v>Tỉnh Quảng Nam</v>
      </c>
      <c r="F100" s="8" t="str">
        <f>"18T4"</f>
        <v>18T4</v>
      </c>
    </row>
    <row r="101" spans="1:6">
      <c r="A101" s="8" t="str">
        <f>"1911504110232"</f>
        <v>1911504110232</v>
      </c>
      <c r="B101" s="9" t="s">
        <v>159</v>
      </c>
      <c r="C101" s="10" t="s">
        <v>160</v>
      </c>
      <c r="D101" s="11">
        <v>37101</v>
      </c>
      <c r="E101" s="8" t="str">
        <f>"Tỉnh Quảng Nam"</f>
        <v>Tỉnh Quảng Nam</v>
      </c>
      <c r="F101" s="8" t="str">
        <f>"19C2"</f>
        <v>19C2</v>
      </c>
    </row>
    <row r="102" spans="1:6">
      <c r="A102" s="8" t="str">
        <f>"1911505120230"</f>
        <v>1911505120230</v>
      </c>
      <c r="B102" s="9" t="s">
        <v>86</v>
      </c>
      <c r="C102" s="10" t="s">
        <v>161</v>
      </c>
      <c r="D102" s="11">
        <v>37077</v>
      </c>
      <c r="E102" s="8" t="str">
        <f>"Tỉnh Quảng Trị"</f>
        <v>Tỉnh Quảng Trị</v>
      </c>
      <c r="F102" s="8" t="str">
        <f>"19D2"</f>
        <v>19D2</v>
      </c>
    </row>
    <row r="103" spans="1:6">
      <c r="A103" s="8" t="str">
        <f>"2050512200221"</f>
        <v>2050512200221</v>
      </c>
      <c r="B103" s="9" t="s">
        <v>162</v>
      </c>
      <c r="C103" s="10" t="s">
        <v>163</v>
      </c>
      <c r="D103" s="11">
        <v>37450</v>
      </c>
      <c r="E103" s="8" t="str">
        <f>"Tỉnh Bình Định"</f>
        <v>Tỉnh Bình Định</v>
      </c>
      <c r="F103" s="8" t="str">
        <f>"20D2"</f>
        <v>20D2</v>
      </c>
    </row>
    <row r="104" spans="1:6">
      <c r="A104" s="8" t="str">
        <f>"1711504210166"</f>
        <v>1711504210166</v>
      </c>
      <c r="B104" s="9" t="s">
        <v>164</v>
      </c>
      <c r="C104" s="10" t="s">
        <v>165</v>
      </c>
      <c r="D104" s="11">
        <v>36488</v>
      </c>
      <c r="E104" s="8" t="str">
        <f>"Tỉnh Đắk Lắk"</f>
        <v>Tỉnh Đắk Lắk</v>
      </c>
      <c r="F104" s="8" t="str">
        <f>"17OTO1"</f>
        <v>17OTO1</v>
      </c>
    </row>
    <row r="105" spans="1:6">
      <c r="A105" s="8" t="str">
        <f>"2050512200255"</f>
        <v>2050512200255</v>
      </c>
      <c r="B105" s="9" t="s">
        <v>166</v>
      </c>
      <c r="C105" s="10" t="s">
        <v>167</v>
      </c>
      <c r="D105" s="11">
        <v>37316</v>
      </c>
      <c r="E105" s="8" t="str">
        <f>"Tỉnh Quảng Ngãi"</f>
        <v>Tỉnh Quảng Ngãi</v>
      </c>
      <c r="F105" s="8" t="str">
        <f>"20D1"</f>
        <v>20D1</v>
      </c>
    </row>
    <row r="106" spans="1:6">
      <c r="A106" s="8" t="str">
        <f>"2050411200128"</f>
        <v>2050411200128</v>
      </c>
      <c r="B106" s="9" t="s">
        <v>168</v>
      </c>
      <c r="C106" s="10" t="s">
        <v>143</v>
      </c>
      <c r="D106" s="11">
        <v>37323</v>
      </c>
      <c r="E106" s="8" t="str">
        <f>"Thành Phố Đà Nẵng"</f>
        <v>Thành Phố Đà Nẵng</v>
      </c>
      <c r="F106" s="8" t="str">
        <f>"20C1"</f>
        <v>20C1</v>
      </c>
    </row>
    <row r="107" spans="1:6">
      <c r="A107" s="8" t="str">
        <f>"1911505410120"</f>
        <v>1911505410120</v>
      </c>
      <c r="B107" s="9" t="s">
        <v>169</v>
      </c>
      <c r="C107" s="10" t="s">
        <v>143</v>
      </c>
      <c r="D107" s="11">
        <v>37167</v>
      </c>
      <c r="E107" s="8" t="str">
        <f>"Tỉnh Quảng Ngãi"</f>
        <v>Tỉnh Quảng Ngãi</v>
      </c>
      <c r="F107" s="8" t="str">
        <f>"19DT1"</f>
        <v>19DT1</v>
      </c>
    </row>
    <row r="108" spans="1:6">
      <c r="A108" s="8" t="str">
        <f>"1911504110217"</f>
        <v>1911504110217</v>
      </c>
      <c r="B108" s="9" t="s">
        <v>170</v>
      </c>
      <c r="C108" s="10" t="s">
        <v>14</v>
      </c>
      <c r="D108" s="11">
        <v>36962</v>
      </c>
      <c r="E108" s="8" t="str">
        <f>"Tỉnh Quảng Nam"</f>
        <v>Tỉnh Quảng Nam</v>
      </c>
      <c r="F108" s="8" t="str">
        <f>"19C2"</f>
        <v>19C2</v>
      </c>
    </row>
    <row r="109" spans="1:6">
      <c r="A109" s="8" t="str">
        <f>"1911504310123"</f>
        <v>1911504310123</v>
      </c>
      <c r="B109" s="9" t="s">
        <v>98</v>
      </c>
      <c r="C109" s="10" t="s">
        <v>58</v>
      </c>
      <c r="D109" s="11">
        <v>36983</v>
      </c>
      <c r="E109" s="8" t="str">
        <f>"Tỉnh Quảng Ngãi"</f>
        <v>Tỉnh Quảng Ngãi</v>
      </c>
      <c r="F109" s="8" t="str">
        <f>"19N1"</f>
        <v>19N1</v>
      </c>
    </row>
    <row r="110" spans="1:6">
      <c r="A110" s="8" t="str">
        <f>"1911506110134"</f>
        <v>1911506110134</v>
      </c>
      <c r="B110" s="9" t="s">
        <v>171</v>
      </c>
      <c r="C110" s="10" t="s">
        <v>82</v>
      </c>
      <c r="D110" s="11">
        <v>36960</v>
      </c>
      <c r="E110" s="8" t="str">
        <f>"Tỉnh Quảng Nam"</f>
        <v>Tỉnh Quảng Nam</v>
      </c>
      <c r="F110" s="8" t="str">
        <f>"19XD1"</f>
        <v>19XD1</v>
      </c>
    </row>
    <row r="111" spans="1:6">
      <c r="A111" s="8" t="str">
        <f>"1911504110234"</f>
        <v>1911504110234</v>
      </c>
      <c r="B111" s="9" t="s">
        <v>172</v>
      </c>
      <c r="C111" s="10" t="s">
        <v>121</v>
      </c>
      <c r="D111" s="11">
        <v>36980</v>
      </c>
      <c r="E111" s="8" t="str">
        <f>"Tỉnh Gia Lai"</f>
        <v>Tỉnh Gia Lai</v>
      </c>
      <c r="F111" s="8" t="str">
        <f>"19C2"</f>
        <v>19C2</v>
      </c>
    </row>
    <row r="112" spans="1:6">
      <c r="A112" s="8" t="str">
        <f>"1911504110202"</f>
        <v>1911504110202</v>
      </c>
      <c r="B112" s="9" t="s">
        <v>146</v>
      </c>
      <c r="C112" s="10" t="s">
        <v>149</v>
      </c>
      <c r="D112" s="11">
        <v>37187</v>
      </c>
      <c r="E112" s="8" t="str">
        <f>"Tỉnh Quảng Ngãi"</f>
        <v>Tỉnh Quảng Ngãi</v>
      </c>
      <c r="F112" s="8" t="str">
        <f>"19C2"</f>
        <v>19C2</v>
      </c>
    </row>
    <row r="113" spans="1:6">
      <c r="A113" s="8" t="str">
        <f>"2050531200153"</f>
        <v>2050531200153</v>
      </c>
      <c r="B113" s="9" t="s">
        <v>173</v>
      </c>
      <c r="C113" s="10" t="s">
        <v>174</v>
      </c>
      <c r="D113" s="11">
        <v>37402</v>
      </c>
      <c r="E113" s="8" t="str">
        <f>"Tỉnh Quảng Bình"</f>
        <v>Tỉnh Quảng Bình</v>
      </c>
      <c r="F113" s="8" t="str">
        <f>"20T1"</f>
        <v>20T1</v>
      </c>
    </row>
    <row r="114" spans="1:6">
      <c r="A114" s="8" t="str">
        <f>"1911504110117"</f>
        <v>1911504110117</v>
      </c>
      <c r="B114" s="9" t="s">
        <v>175</v>
      </c>
      <c r="C114" s="10" t="s">
        <v>176</v>
      </c>
      <c r="D114" s="11">
        <v>37187</v>
      </c>
      <c r="E114" s="8" t="str">
        <f>"Tỉnh Quảng Nam"</f>
        <v>Tỉnh Quảng Nam</v>
      </c>
      <c r="F114" s="8" t="str">
        <f>"19C1"</f>
        <v>19C1</v>
      </c>
    </row>
    <row r="115" spans="1:6">
      <c r="A115" s="8" t="str">
        <f>"1911514110109"</f>
        <v>1911514110109</v>
      </c>
      <c r="B115" s="9" t="s">
        <v>177</v>
      </c>
      <c r="C115" s="10" t="s">
        <v>107</v>
      </c>
      <c r="D115" s="11">
        <v>37037</v>
      </c>
      <c r="E115" s="8" t="str">
        <f>"Tỉnh Quảng Bình"</f>
        <v>Tỉnh Quảng Bình</v>
      </c>
      <c r="F115" s="8" t="str">
        <f>"19N1"</f>
        <v>19N1</v>
      </c>
    </row>
    <row r="116" spans="1:6">
      <c r="A116" s="8" t="str">
        <f>"1911514110109"</f>
        <v>1911514110109</v>
      </c>
      <c r="B116" s="9" t="s">
        <v>177</v>
      </c>
      <c r="C116" s="10" t="s">
        <v>107</v>
      </c>
      <c r="D116" s="11">
        <v>37037</v>
      </c>
      <c r="E116" s="8" t="str">
        <f>"Tỉnh Quảng Bình"</f>
        <v>Tỉnh Quảng Bình</v>
      </c>
      <c r="F116" s="8" t="str">
        <f>"19SK1"</f>
        <v>19SK1</v>
      </c>
    </row>
    <row r="117" spans="1:6">
      <c r="A117" s="8" t="str">
        <f>"2050512200212"</f>
        <v>2050512200212</v>
      </c>
      <c r="B117" s="9" t="s">
        <v>21</v>
      </c>
      <c r="C117" s="10" t="s">
        <v>178</v>
      </c>
      <c r="D117" s="11">
        <v>37401</v>
      </c>
      <c r="E117" s="8" t="str">
        <f>"Tỉnh Quảng Nam"</f>
        <v>Tỉnh Quảng Nam</v>
      </c>
      <c r="F117" s="8" t="str">
        <f>"20D1"</f>
        <v>20D1</v>
      </c>
    </row>
    <row r="118" spans="1:6">
      <c r="A118" s="8" t="str">
        <f>"1811504310142"</f>
        <v>1811504310142</v>
      </c>
      <c r="B118" s="9" t="s">
        <v>72</v>
      </c>
      <c r="C118" s="10" t="s">
        <v>179</v>
      </c>
      <c r="D118" s="11">
        <v>36584</v>
      </c>
      <c r="E118" s="8" t="str">
        <f>"Tỉnh Quảng Nam"</f>
        <v>Tỉnh Quảng Nam</v>
      </c>
      <c r="F118" s="8" t="str">
        <f>"18N1"</f>
        <v>18N1</v>
      </c>
    </row>
    <row r="119" spans="1:6">
      <c r="A119" s="8" t="str">
        <f>"1911505120112"</f>
        <v>1911505120112</v>
      </c>
      <c r="B119" s="9" t="s">
        <v>180</v>
      </c>
      <c r="C119" s="10" t="s">
        <v>39</v>
      </c>
      <c r="D119" s="11">
        <v>36894</v>
      </c>
      <c r="E119" s="8" t="str">
        <f>"Tỉnh Thanh Hóa"</f>
        <v>Tỉnh Thanh Hóa</v>
      </c>
      <c r="F119" s="8" t="str">
        <f>"19D2"</f>
        <v>19D2</v>
      </c>
    </row>
    <row r="120" spans="1:6">
      <c r="A120" s="8" t="str">
        <f>"1911505410144"</f>
        <v>1911505410144</v>
      </c>
      <c r="B120" s="9" t="s">
        <v>181</v>
      </c>
      <c r="C120" s="10" t="s">
        <v>182</v>
      </c>
      <c r="D120" s="11">
        <v>36970</v>
      </c>
      <c r="E120" s="8" t="str">
        <f>"Tỉnh Quảng Nam"</f>
        <v>Tỉnh Quảng Nam</v>
      </c>
      <c r="F120" s="8" t="str">
        <f>"19DT1"</f>
        <v>19DT1</v>
      </c>
    </row>
    <row r="121" spans="1:6" ht="26.25">
      <c r="A121" s="8" t="str">
        <f>"2050611200167"</f>
        <v>2050611200167</v>
      </c>
      <c r="B121" s="9" t="s">
        <v>183</v>
      </c>
      <c r="C121" s="10" t="s">
        <v>184</v>
      </c>
      <c r="D121" s="11">
        <v>37408</v>
      </c>
      <c r="E121" s="8" t="str">
        <f>"Tỉnh Quảng Nam"</f>
        <v>Tỉnh Quảng Nam</v>
      </c>
      <c r="F121" s="8" t="str">
        <f>"20XD1"</f>
        <v>20XD1</v>
      </c>
    </row>
    <row r="122" spans="1:6">
      <c r="A122" s="8" t="str">
        <f>"1911505120207"</f>
        <v>1911505120207</v>
      </c>
      <c r="B122" s="9" t="s">
        <v>8</v>
      </c>
      <c r="C122" s="10" t="s">
        <v>37</v>
      </c>
      <c r="D122" s="11">
        <v>37185</v>
      </c>
      <c r="E122" s="8" t="str">
        <f>"Tỉnh Quảng Nam"</f>
        <v>Tỉnh Quảng Nam</v>
      </c>
      <c r="F122" s="8" t="str">
        <f>"19D1"</f>
        <v>19D1</v>
      </c>
    </row>
    <row r="123" spans="1:6">
      <c r="A123" s="8" t="str">
        <f>"1911505310251"</f>
        <v>1911505310251</v>
      </c>
      <c r="B123" s="9" t="s">
        <v>21</v>
      </c>
      <c r="C123" s="10" t="s">
        <v>91</v>
      </c>
      <c r="D123" s="11">
        <v>37230</v>
      </c>
      <c r="E123" s="8" t="str">
        <f>"Tỉnh Quảng Nam"</f>
        <v>Tỉnh Quảng Nam</v>
      </c>
      <c r="F123" s="8" t="str">
        <f>"19T2"</f>
        <v>19T2</v>
      </c>
    </row>
    <row r="124" spans="1:6">
      <c r="A124" s="8" t="str">
        <f>"1911504110218"</f>
        <v>1911504110218</v>
      </c>
      <c r="B124" s="9" t="s">
        <v>185</v>
      </c>
      <c r="C124" s="10" t="s">
        <v>14</v>
      </c>
      <c r="D124" s="11">
        <v>37169</v>
      </c>
      <c r="E124" s="8" t="str">
        <f>"Tỉnh Nghệ An"</f>
        <v>Tỉnh Nghệ An</v>
      </c>
      <c r="F124" s="8" t="str">
        <f>"19C2"</f>
        <v>19C2</v>
      </c>
    </row>
    <row r="125" spans="1:6">
      <c r="A125" s="8" t="str">
        <f>"1911504110222"</f>
        <v>1911504110222</v>
      </c>
      <c r="B125" s="9" t="s">
        <v>186</v>
      </c>
      <c r="C125" s="10" t="s">
        <v>147</v>
      </c>
      <c r="D125" s="11">
        <v>37074</v>
      </c>
      <c r="E125" s="8" t="str">
        <f>"Tỉnh Quảng Ngãi"</f>
        <v>Tỉnh Quảng Ngãi</v>
      </c>
      <c r="F125" s="8" t="str">
        <f>"19C2"</f>
        <v>19C2</v>
      </c>
    </row>
    <row r="126" spans="1:6">
      <c r="A126" s="8" t="str">
        <f>"1911504110240"</f>
        <v>1911504110240</v>
      </c>
      <c r="B126" s="9" t="s">
        <v>187</v>
      </c>
      <c r="C126" s="10" t="s">
        <v>93</v>
      </c>
      <c r="D126" s="11">
        <v>37044</v>
      </c>
      <c r="E126" s="8" t="str">
        <f>"Tỉnh Quảng Nam"</f>
        <v>Tỉnh Quảng Nam</v>
      </c>
      <c r="F126" s="8" t="str">
        <f>"19C2"</f>
        <v>19C2</v>
      </c>
    </row>
    <row r="127" spans="1:6">
      <c r="A127" s="8" t="str">
        <f>"1911504110212"</f>
        <v>1911504110212</v>
      </c>
      <c r="B127" s="9" t="s">
        <v>188</v>
      </c>
      <c r="C127" s="10" t="s">
        <v>52</v>
      </c>
      <c r="D127" s="11">
        <v>36989</v>
      </c>
      <c r="E127" s="8" t="str">
        <f>"Tỉnh Nghệ An"</f>
        <v>Tỉnh Nghệ An</v>
      </c>
      <c r="F127" s="8" t="str">
        <f>"19C2"</f>
        <v>19C2</v>
      </c>
    </row>
    <row r="128" spans="1:6">
      <c r="A128" s="8" t="str">
        <f>"2050411200250"</f>
        <v>2050411200250</v>
      </c>
      <c r="B128" s="9" t="s">
        <v>189</v>
      </c>
      <c r="C128" s="10" t="s">
        <v>190</v>
      </c>
      <c r="D128" s="11">
        <v>36967</v>
      </c>
      <c r="E128" s="8" t="str">
        <f>"Tỉnh Đắk Lắk"</f>
        <v>Tỉnh Đắk Lắk</v>
      </c>
      <c r="F128" s="8" t="str">
        <f>"20C2"</f>
        <v>20C2</v>
      </c>
    </row>
    <row r="129" spans="1:6">
      <c r="A129" s="8" t="str">
        <f>"2050421200221"</f>
        <v>2050421200221</v>
      </c>
      <c r="B129" s="9" t="s">
        <v>2</v>
      </c>
      <c r="C129" s="10" t="s">
        <v>1</v>
      </c>
      <c r="D129" s="11">
        <v>37490</v>
      </c>
      <c r="E129" s="8" t="str">
        <f>"Tỉnh Quảng Nam"</f>
        <v>Tỉnh Quảng Nam</v>
      </c>
      <c r="F129" s="8" t="str">
        <f>"20DL2"</f>
        <v>20DL2</v>
      </c>
    </row>
    <row r="130" spans="1:6">
      <c r="A130" s="8" t="str">
        <f>"1911504110201"</f>
        <v>1911504110201</v>
      </c>
      <c r="B130" s="9" t="s">
        <v>191</v>
      </c>
      <c r="C130" s="10" t="s">
        <v>192</v>
      </c>
      <c r="D130" s="11">
        <v>36989</v>
      </c>
      <c r="E130" s="8" t="str">
        <f>"Tỉnh Quảng Ngãi"</f>
        <v>Tỉnh Quảng Ngãi</v>
      </c>
      <c r="F130" s="8" t="str">
        <f>"19C2"</f>
        <v>19C2</v>
      </c>
    </row>
    <row r="131" spans="1:6">
      <c r="A131" s="8" t="str">
        <f>"2050411200235"</f>
        <v>2050411200235</v>
      </c>
      <c r="B131" s="9" t="s">
        <v>193</v>
      </c>
      <c r="C131" s="10" t="s">
        <v>194</v>
      </c>
      <c r="D131" s="11">
        <v>37321</v>
      </c>
      <c r="E131" s="8" t="str">
        <f>"Thành Phố Đà Nẵng"</f>
        <v>Thành Phố Đà Nẵng</v>
      </c>
      <c r="F131" s="8" t="str">
        <f>"20C2"</f>
        <v>20C2</v>
      </c>
    </row>
    <row r="132" spans="1:6">
      <c r="A132" s="8" t="str">
        <f>"2050441200141"</f>
        <v>2050441200141</v>
      </c>
      <c r="B132" s="9" t="s">
        <v>195</v>
      </c>
      <c r="C132" s="10" t="s">
        <v>14</v>
      </c>
      <c r="D132" s="11">
        <v>37606</v>
      </c>
      <c r="E132" s="8" t="str">
        <f>"Tỉnh Quảng Ngãi"</f>
        <v>Tỉnh Quảng Ngãi</v>
      </c>
      <c r="F132" s="8" t="str">
        <f>"20CDT1"</f>
        <v>20CDT1</v>
      </c>
    </row>
    <row r="133" spans="1:6">
      <c r="A133" s="8" t="str">
        <f>"1911505410164"</f>
        <v>1911505410164</v>
      </c>
      <c r="B133" s="9" t="s">
        <v>196</v>
      </c>
      <c r="C133" s="10" t="s">
        <v>197</v>
      </c>
      <c r="D133" s="11">
        <v>36952</v>
      </c>
      <c r="E133" s="8" t="str">
        <f>"Tỉnh Quảng Ngãi"</f>
        <v>Tỉnh Quảng Ngãi</v>
      </c>
      <c r="F133" s="8" t="str">
        <f>"19DT1"</f>
        <v>19DT1</v>
      </c>
    </row>
    <row r="134" spans="1:6">
      <c r="A134" s="8" t="str">
        <f>"1911506110110"</f>
        <v>1911506110110</v>
      </c>
      <c r="B134" s="9" t="s">
        <v>198</v>
      </c>
      <c r="C134" s="10" t="s">
        <v>199</v>
      </c>
      <c r="D134" s="11">
        <v>36893</v>
      </c>
      <c r="E134" s="8" t="str">
        <f>"Tỉnh Quảng Nam"</f>
        <v>Tỉnh Quảng Nam</v>
      </c>
      <c r="F134" s="8" t="str">
        <f>"19XD1"</f>
        <v>19XD1</v>
      </c>
    </row>
    <row r="135" spans="1:6">
      <c r="A135" s="8" t="str">
        <f>"2050411200217"</f>
        <v>2050411200217</v>
      </c>
      <c r="B135" s="9" t="s">
        <v>200</v>
      </c>
      <c r="C135" s="10" t="s">
        <v>151</v>
      </c>
      <c r="D135" s="11">
        <v>37519</v>
      </c>
      <c r="E135" s="8" t="str">
        <f>"Tỉnh Quảng Nam"</f>
        <v>Tỉnh Quảng Nam</v>
      </c>
      <c r="F135" s="8" t="str">
        <f>"20C2"</f>
        <v>20C2</v>
      </c>
    </row>
    <row r="136" spans="1:6">
      <c r="A136" s="8" t="str">
        <f>"1911506110141"</f>
        <v>1911506110141</v>
      </c>
      <c r="B136" s="9" t="s">
        <v>201</v>
      </c>
      <c r="C136" s="10" t="s">
        <v>48</v>
      </c>
      <c r="D136" s="11">
        <v>36902</v>
      </c>
      <c r="E136" s="8" t="str">
        <f>"Tỉnh Quảng Ngãi"</f>
        <v>Tỉnh Quảng Ngãi</v>
      </c>
      <c r="F136" s="8" t="str">
        <f>"19XD1"</f>
        <v>19XD1</v>
      </c>
    </row>
    <row r="137" spans="1:6">
      <c r="A137" s="8" t="str">
        <f>"1911506110147"</f>
        <v>1911506110147</v>
      </c>
      <c r="B137" s="9" t="s">
        <v>202</v>
      </c>
      <c r="C137" s="10" t="s">
        <v>203</v>
      </c>
      <c r="D137" s="11">
        <v>37132</v>
      </c>
      <c r="E137" s="8" t="str">
        <f>"Tỉnh Huế"</f>
        <v>Tỉnh Huế</v>
      </c>
      <c r="F137" s="8" t="str">
        <f>"19XD1"</f>
        <v>19XD1</v>
      </c>
    </row>
    <row r="138" spans="1:6">
      <c r="A138" s="8" t="str">
        <f>"1911506110126"</f>
        <v>1911506110126</v>
      </c>
      <c r="B138" s="9" t="s">
        <v>204</v>
      </c>
      <c r="C138" s="10" t="s">
        <v>205</v>
      </c>
      <c r="D138" s="11">
        <v>37190</v>
      </c>
      <c r="E138" s="8" t="str">
        <f>"Tỉnh Quảng Nam"</f>
        <v>Tỉnh Quảng Nam</v>
      </c>
      <c r="F138" s="8" t="str">
        <f>"19XD1"</f>
        <v>19XD1</v>
      </c>
    </row>
    <row r="139" spans="1:6">
      <c r="A139" s="8" t="str">
        <f>"2050411200211"</f>
        <v>2050411200211</v>
      </c>
      <c r="B139" s="9" t="s">
        <v>98</v>
      </c>
      <c r="C139" s="10" t="s">
        <v>206</v>
      </c>
      <c r="D139" s="11">
        <v>37039</v>
      </c>
      <c r="E139" s="8" t="str">
        <f>"Tỉnh Quảng Nam"</f>
        <v>Tỉnh Quảng Nam</v>
      </c>
      <c r="F139" s="8" t="str">
        <f>"20C2"</f>
        <v>20C2</v>
      </c>
    </row>
    <row r="140" spans="1:6">
      <c r="A140" s="8" t="str">
        <f>"1911506110125"</f>
        <v>1911506110125</v>
      </c>
      <c r="B140" s="9" t="s">
        <v>8</v>
      </c>
      <c r="C140" s="10" t="s">
        <v>207</v>
      </c>
      <c r="D140" s="11">
        <v>37001</v>
      </c>
      <c r="E140" s="8" t="str">
        <f>"Tỉnh Quảng Nam"</f>
        <v>Tỉnh Quảng Nam</v>
      </c>
      <c r="F140" s="8" t="str">
        <f>"19XD1"</f>
        <v>19XD1</v>
      </c>
    </row>
    <row r="141" spans="1:6">
      <c r="A141" s="8" t="str">
        <f>"1911506110215"</f>
        <v>1911506110215</v>
      </c>
      <c r="B141" s="9" t="s">
        <v>208</v>
      </c>
      <c r="C141" s="10" t="s">
        <v>14</v>
      </c>
      <c r="D141" s="11">
        <v>36911</v>
      </c>
      <c r="E141" s="8" t="str">
        <f>"Tỉnh Gia Lai"</f>
        <v>Tỉnh Gia Lai</v>
      </c>
      <c r="F141" s="8" t="str">
        <f>"19XD2"</f>
        <v>19XD2</v>
      </c>
    </row>
    <row r="142" spans="1:6">
      <c r="A142" s="8" t="str">
        <f>"2050411200252"</f>
        <v>2050411200252</v>
      </c>
      <c r="B142" s="9" t="s">
        <v>209</v>
      </c>
      <c r="C142" s="10" t="s">
        <v>210</v>
      </c>
      <c r="D142" s="11">
        <v>37593</v>
      </c>
      <c r="E142" s="8" t="str">
        <f>"Thành Phố Đà Nẵng"</f>
        <v>Thành Phố Đà Nẵng</v>
      </c>
      <c r="F142" s="8" t="str">
        <f>"20C2"</f>
        <v>20C2</v>
      </c>
    </row>
    <row r="143" spans="1:6">
      <c r="A143" s="8" t="str">
        <f>"2050411200244"</f>
        <v>2050411200244</v>
      </c>
      <c r="B143" s="9" t="s">
        <v>211</v>
      </c>
      <c r="C143" s="10" t="s">
        <v>212</v>
      </c>
      <c r="D143" s="11">
        <v>37315</v>
      </c>
      <c r="E143" s="8" t="str">
        <f>"Tỉnh Quảng Ngãi"</f>
        <v>Tỉnh Quảng Ngãi</v>
      </c>
      <c r="F143" s="8" t="str">
        <f>"20C2"</f>
        <v>20C2</v>
      </c>
    </row>
    <row r="144" spans="1:6">
      <c r="A144" s="8" t="str">
        <f>"1811504110352"</f>
        <v>1811504110352</v>
      </c>
      <c r="B144" s="9" t="s">
        <v>72</v>
      </c>
      <c r="C144" s="10" t="s">
        <v>213</v>
      </c>
      <c r="D144" s="11">
        <v>36537</v>
      </c>
      <c r="E144" s="8" t="str">
        <f>"Tỉnh Quảng Ngãi"</f>
        <v>Tỉnh Quảng Ngãi</v>
      </c>
      <c r="F144" s="8" t="str">
        <f>"18C3"</f>
        <v>18C3</v>
      </c>
    </row>
    <row r="145" spans="1:6">
      <c r="A145" s="8" t="str">
        <f>"2050411200209"</f>
        <v>2050411200209</v>
      </c>
      <c r="B145" s="9" t="s">
        <v>86</v>
      </c>
      <c r="C145" s="10" t="s">
        <v>161</v>
      </c>
      <c r="D145" s="11">
        <v>37511</v>
      </c>
      <c r="E145" s="8" t="str">
        <f>"Tỉnh Quảng Ngãi"</f>
        <v>Tỉnh Quảng Ngãi</v>
      </c>
      <c r="F145" s="8" t="str">
        <f>"20C2"</f>
        <v>20C2</v>
      </c>
    </row>
    <row r="146" spans="1:6">
      <c r="A146" s="8" t="str">
        <f>"2050411200218"</f>
        <v>2050411200218</v>
      </c>
      <c r="B146" s="9" t="s">
        <v>8</v>
      </c>
      <c r="C146" s="10" t="s">
        <v>214</v>
      </c>
      <c r="D146" s="11">
        <v>37474</v>
      </c>
      <c r="E146" s="8" t="str">
        <f>"Tỉnh Huế"</f>
        <v>Tỉnh Huế</v>
      </c>
      <c r="F146" s="8" t="str">
        <f>"20C2"</f>
        <v>20C2</v>
      </c>
    </row>
    <row r="147" spans="1:6">
      <c r="A147" s="8" t="str">
        <f>"2050551200110"</f>
        <v>2050551200110</v>
      </c>
      <c r="B147" s="9" t="s">
        <v>215</v>
      </c>
      <c r="C147" s="10" t="s">
        <v>216</v>
      </c>
      <c r="D147" s="11">
        <v>37459</v>
      </c>
      <c r="E147" s="8" t="str">
        <f>"Tỉnh Quảng Ngãi"</f>
        <v>Tỉnh Quảng Ngãi</v>
      </c>
      <c r="F147" s="8" t="str">
        <f>"20TDH1"</f>
        <v>20TDH1</v>
      </c>
    </row>
    <row r="148" spans="1:6">
      <c r="A148" s="8" t="str">
        <f>"2050411200222"</f>
        <v>2050411200222</v>
      </c>
      <c r="B148" s="9" t="s">
        <v>217</v>
      </c>
      <c r="C148" s="10" t="s">
        <v>128</v>
      </c>
      <c r="D148" s="11">
        <v>37308</v>
      </c>
      <c r="E148" s="8" t="str">
        <f>"Tỉnh Quảng Trị"</f>
        <v>Tỉnh Quảng Trị</v>
      </c>
      <c r="F148" s="8" t="str">
        <f>"20C2"</f>
        <v>20C2</v>
      </c>
    </row>
    <row r="149" spans="1:6">
      <c r="A149" s="8" t="str">
        <f>"2050411200204"</f>
        <v>2050411200204</v>
      </c>
      <c r="B149" s="9" t="s">
        <v>218</v>
      </c>
      <c r="C149" s="10" t="s">
        <v>101</v>
      </c>
      <c r="D149" s="11">
        <v>37277</v>
      </c>
      <c r="E149" s="8" t="str">
        <f>"Tỉnh Quảng Nam"</f>
        <v>Tỉnh Quảng Nam</v>
      </c>
      <c r="F149" s="8" t="str">
        <f>"20C2"</f>
        <v>20C2</v>
      </c>
    </row>
    <row r="150" spans="1:6">
      <c r="A150" s="8" t="str">
        <f>"1911504210158"</f>
        <v>1911504210158</v>
      </c>
      <c r="B150" s="9" t="s">
        <v>219</v>
      </c>
      <c r="C150" s="10" t="s">
        <v>220</v>
      </c>
      <c r="D150" s="11">
        <v>36957</v>
      </c>
      <c r="E150" s="8" t="str">
        <f>"Tỉnh Quảng Ngãi"</f>
        <v>Tỉnh Quảng Ngãi</v>
      </c>
      <c r="F150" s="8" t="str">
        <f>"19DL1"</f>
        <v>19DL1</v>
      </c>
    </row>
    <row r="151" spans="1:6">
      <c r="A151" s="8" t="str">
        <f>"1811504110116"</f>
        <v>1811504110116</v>
      </c>
      <c r="B151" s="9" t="s">
        <v>64</v>
      </c>
      <c r="C151" s="10" t="s">
        <v>33</v>
      </c>
      <c r="D151" s="11">
        <v>36566</v>
      </c>
      <c r="E151" s="8" t="str">
        <f>"Tỉnh Quảng Nam"</f>
        <v>Tỉnh Quảng Nam</v>
      </c>
      <c r="F151" s="8" t="str">
        <f>"18C1"</f>
        <v>18C1</v>
      </c>
    </row>
    <row r="152" spans="1:6">
      <c r="A152" s="8" t="str">
        <f>"2050512200202"</f>
        <v>2050512200202</v>
      </c>
      <c r="B152" s="9" t="s">
        <v>221</v>
      </c>
      <c r="C152" s="10" t="s">
        <v>222</v>
      </c>
      <c r="D152" s="11">
        <v>37515</v>
      </c>
      <c r="E152" s="8" t="str">
        <f>"Tỉnh Quảng Nam"</f>
        <v>Tỉnh Quảng Nam</v>
      </c>
      <c r="F152" s="8" t="str">
        <f>"20D2"</f>
        <v>20D2</v>
      </c>
    </row>
    <row r="153" spans="1:6">
      <c r="A153" s="8" t="str">
        <f>"1911506110140"</f>
        <v>1911506110140</v>
      </c>
      <c r="B153" s="9" t="s">
        <v>223</v>
      </c>
      <c r="C153" s="10" t="s">
        <v>224</v>
      </c>
      <c r="D153" s="11">
        <v>37197</v>
      </c>
      <c r="E153" s="8" t="str">
        <f>"Tỉnh Quảng Nam"</f>
        <v>Tỉnh Quảng Nam</v>
      </c>
      <c r="F153" s="8" t="str">
        <f>"19XD1"</f>
        <v>19XD1</v>
      </c>
    </row>
    <row r="154" spans="1:6">
      <c r="A154" s="8" t="str">
        <f>"2050411200240"</f>
        <v>2050411200240</v>
      </c>
      <c r="B154" s="9" t="s">
        <v>225</v>
      </c>
      <c r="C154" s="10" t="s">
        <v>224</v>
      </c>
      <c r="D154" s="11">
        <v>37350</v>
      </c>
      <c r="E154" s="8" t="str">
        <f>"Tỉnh Quảng Ngãi"</f>
        <v>Tỉnh Quảng Ngãi</v>
      </c>
      <c r="F154" s="8" t="str">
        <f>"20C2"</f>
        <v>20C2</v>
      </c>
    </row>
    <row r="155" spans="1:6">
      <c r="A155" s="8" t="str">
        <f>"1911505310208"</f>
        <v>1911505310208</v>
      </c>
      <c r="B155" s="9" t="s">
        <v>173</v>
      </c>
      <c r="C155" s="10" t="s">
        <v>226</v>
      </c>
      <c r="D155" s="11">
        <v>37105</v>
      </c>
      <c r="E155" s="8" t="str">
        <f>"Tỉnh Quảng Nam"</f>
        <v>Tỉnh Quảng Nam</v>
      </c>
      <c r="F155" s="8" t="str">
        <f>"19T2"</f>
        <v>19T2</v>
      </c>
    </row>
    <row r="156" spans="1:6">
      <c r="A156" s="8" t="str">
        <f>"1911505410148"</f>
        <v>1911505410148</v>
      </c>
      <c r="B156" s="9" t="s">
        <v>227</v>
      </c>
      <c r="C156" s="10" t="s">
        <v>206</v>
      </c>
      <c r="D156" s="11">
        <v>36729</v>
      </c>
      <c r="E156" s="8" t="str">
        <f>"Tỉnh Hà Tĩnh"</f>
        <v>Tỉnh Hà Tĩnh</v>
      </c>
      <c r="F156" s="8" t="str">
        <f>"19DT1"</f>
        <v>19DT1</v>
      </c>
    </row>
    <row r="157" spans="1:6">
      <c r="A157" s="8" t="str">
        <f>"1811505520136"</f>
        <v>1811505520136</v>
      </c>
      <c r="B157" s="9" t="s">
        <v>228</v>
      </c>
      <c r="C157" s="10" t="s">
        <v>229</v>
      </c>
      <c r="D157" s="11">
        <v>36679</v>
      </c>
      <c r="E157" s="8" t="str">
        <f>"Tỉnh Quảng Ngãi"</f>
        <v>Tỉnh Quảng Ngãi</v>
      </c>
      <c r="F157" s="8" t="str">
        <f>"18TDH1"</f>
        <v>18TDH1</v>
      </c>
    </row>
    <row r="158" spans="1:6">
      <c r="A158" s="8" t="str">
        <f>"1911504110205"</f>
        <v>1911504110205</v>
      </c>
      <c r="B158" s="9" t="s">
        <v>230</v>
      </c>
      <c r="C158" s="10" t="s">
        <v>37</v>
      </c>
      <c r="D158" s="11">
        <v>37143</v>
      </c>
      <c r="E158" s="8" t="str">
        <f>"Tỉnh Bình Định"</f>
        <v>Tỉnh Bình Định</v>
      </c>
      <c r="F158" s="8" t="str">
        <f>"19C2"</f>
        <v>19C2</v>
      </c>
    </row>
    <row r="159" spans="1:6">
      <c r="A159" s="8" t="str">
        <f>"1911504110226"</f>
        <v>1911504110226</v>
      </c>
      <c r="B159" s="9" t="s">
        <v>231</v>
      </c>
      <c r="C159" s="10" t="s">
        <v>43</v>
      </c>
      <c r="D159" s="11">
        <v>37173</v>
      </c>
      <c r="E159" s="8" t="str">
        <f>"Tỉnh Gia Lai"</f>
        <v>Tỉnh Gia Lai</v>
      </c>
      <c r="F159" s="8" t="str">
        <f>"19C2"</f>
        <v>19C2</v>
      </c>
    </row>
    <row r="160" spans="1:6">
      <c r="A160" s="8" t="str">
        <f>"1711505110138"</f>
        <v>1711505110138</v>
      </c>
      <c r="B160" s="9" t="s">
        <v>232</v>
      </c>
      <c r="C160" s="10" t="s">
        <v>233</v>
      </c>
      <c r="D160" s="11">
        <v>36175</v>
      </c>
      <c r="E160" s="8" t="str">
        <f>"Tỉnh Đắk Lắk"</f>
        <v>Tỉnh Đắk Lắk</v>
      </c>
      <c r="F160" s="8" t="str">
        <f>"17HTD1"</f>
        <v>17HTD1</v>
      </c>
    </row>
    <row r="161" spans="1:6">
      <c r="A161" s="8" t="str">
        <f>"1911505410132"</f>
        <v>1911505410132</v>
      </c>
      <c r="B161" s="9" t="s">
        <v>234</v>
      </c>
      <c r="C161" s="10" t="s">
        <v>46</v>
      </c>
      <c r="D161" s="11">
        <v>36929</v>
      </c>
      <c r="E161" s="8" t="str">
        <f>"Tỉnh Gia Lai"</f>
        <v>Tỉnh Gia Lai</v>
      </c>
      <c r="F161" s="8" t="str">
        <f>"19DT1"</f>
        <v>19DT1</v>
      </c>
    </row>
    <row r="162" spans="1:6">
      <c r="A162" s="8" t="str">
        <f>"2050512200105"</f>
        <v>2050512200105</v>
      </c>
      <c r="B162" s="9" t="s">
        <v>235</v>
      </c>
      <c r="C162" s="10" t="s">
        <v>149</v>
      </c>
      <c r="D162" s="11">
        <v>37291</v>
      </c>
      <c r="E162" s="8" t="str">
        <f>"Tỉnh Quảng Nam"</f>
        <v>Tỉnh Quảng Nam</v>
      </c>
      <c r="F162" s="8" t="str">
        <f>"20D2"</f>
        <v>20D2</v>
      </c>
    </row>
    <row r="163" spans="1:6">
      <c r="A163" s="8" t="str">
        <f>"2050441200223"</f>
        <v>2050441200223</v>
      </c>
      <c r="B163" s="9" t="s">
        <v>38</v>
      </c>
      <c r="C163" s="10" t="s">
        <v>161</v>
      </c>
      <c r="D163" s="11">
        <v>37327</v>
      </c>
      <c r="E163" s="8" t="str">
        <f>"Tỉnh Quảng Trị"</f>
        <v>Tỉnh Quảng Trị</v>
      </c>
      <c r="F163" s="8" t="str">
        <f>"20CDT2"</f>
        <v>20CDT2</v>
      </c>
    </row>
    <row r="164" spans="1:6">
      <c r="A164" s="8" t="str">
        <f>"1811504110137"</f>
        <v>1811504110137</v>
      </c>
      <c r="B164" s="9" t="s">
        <v>236</v>
      </c>
      <c r="C164" s="10" t="s">
        <v>237</v>
      </c>
      <c r="D164" s="11">
        <v>36789</v>
      </c>
      <c r="E164" s="8" t="str">
        <f>"Tỉnh Quảng Trị"</f>
        <v>Tỉnh Quảng Trị</v>
      </c>
      <c r="F164" s="8" t="str">
        <f>"18C1"</f>
        <v>18C1</v>
      </c>
    </row>
    <row r="165" spans="1:6">
      <c r="A165" s="8" t="str">
        <f>"2050411200219"</f>
        <v>2050411200219</v>
      </c>
      <c r="B165" s="9" t="s">
        <v>238</v>
      </c>
      <c r="C165" s="10" t="s">
        <v>214</v>
      </c>
      <c r="D165" s="11">
        <v>36022</v>
      </c>
      <c r="E165" s="8" t="str">
        <f>"Thành Phố Đà Nẵng"</f>
        <v>Thành Phố Đà Nẵng</v>
      </c>
      <c r="F165" s="8" t="str">
        <f>"20C2"</f>
        <v>20C2</v>
      </c>
    </row>
    <row r="166" spans="1:6">
      <c r="A166" s="8" t="str">
        <f>"2050411200238"</f>
        <v>2050411200238</v>
      </c>
      <c r="B166" s="9" t="s">
        <v>239</v>
      </c>
      <c r="C166" s="10" t="s">
        <v>224</v>
      </c>
      <c r="D166" s="11">
        <v>37315</v>
      </c>
      <c r="E166" s="8" t="str">
        <f>"Tỉnh Đắk Lắk"</f>
        <v>Tỉnh Đắk Lắk</v>
      </c>
      <c r="F166" s="8" t="str">
        <f>"20C2"</f>
        <v>20C2</v>
      </c>
    </row>
    <row r="167" spans="1:6">
      <c r="A167" s="8" t="str">
        <f>"2050411200236"</f>
        <v>2050411200236</v>
      </c>
      <c r="B167" s="9" t="s">
        <v>240</v>
      </c>
      <c r="C167" s="10" t="s">
        <v>194</v>
      </c>
      <c r="D167" s="11">
        <v>37509</v>
      </c>
      <c r="E167" s="8" t="str">
        <f>"Tỉnh Quảng Ngãi"</f>
        <v>Tỉnh Quảng Ngãi</v>
      </c>
      <c r="F167" s="8" t="str">
        <f>"20C2"</f>
        <v>20C2</v>
      </c>
    </row>
    <row r="168" spans="1:6">
      <c r="A168" s="8" t="str">
        <f>"2050411200243"</f>
        <v>2050411200243</v>
      </c>
      <c r="B168" s="9" t="s">
        <v>241</v>
      </c>
      <c r="C168" s="10" t="s">
        <v>48</v>
      </c>
      <c r="D168" s="11">
        <v>37543</v>
      </c>
      <c r="E168" s="8" t="str">
        <f>"Tỉnh Quảng Nam"</f>
        <v>Tỉnh Quảng Nam</v>
      </c>
      <c r="F168" s="8" t="str">
        <f>"20C2"</f>
        <v>20C2</v>
      </c>
    </row>
    <row r="169" spans="1:6">
      <c r="A169" s="8" t="str">
        <f>"2050611200151"</f>
        <v>2050611200151</v>
      </c>
      <c r="B169" s="9" t="s">
        <v>242</v>
      </c>
      <c r="C169" s="10" t="s">
        <v>243</v>
      </c>
      <c r="D169" s="11">
        <v>37417</v>
      </c>
      <c r="E169" s="8" t="str">
        <f>"Tỉnh Quảng Nam"</f>
        <v>Tỉnh Quảng Nam</v>
      </c>
      <c r="F169" s="8" t="str">
        <f>"20XD1"</f>
        <v>20XD1</v>
      </c>
    </row>
    <row r="170" spans="1:6">
      <c r="A170" s="8" t="str">
        <f>"2050441200221"</f>
        <v>2050441200221</v>
      </c>
      <c r="B170" s="9" t="s">
        <v>44</v>
      </c>
      <c r="C170" s="10" t="s">
        <v>82</v>
      </c>
      <c r="D170" s="11">
        <v>37410</v>
      </c>
      <c r="E170" s="8" t="str">
        <f>"Tỉnh Quảng Nam"</f>
        <v>Tỉnh Quảng Nam</v>
      </c>
      <c r="F170" s="8" t="str">
        <f>"20CDT2"</f>
        <v>20CDT2</v>
      </c>
    </row>
    <row r="171" spans="1:6">
      <c r="A171" s="8" t="str">
        <f>"1811506310118"</f>
        <v>1811506310118</v>
      </c>
      <c r="B171" s="9" t="s">
        <v>244</v>
      </c>
      <c r="C171" s="10" t="s">
        <v>111</v>
      </c>
      <c r="D171" s="11">
        <v>36881</v>
      </c>
      <c r="E171" s="8" t="str">
        <f>"Thành Phố Đà Nẵng"</f>
        <v>Thành Phố Đà Nẵng</v>
      </c>
      <c r="F171" s="8" t="str">
        <f>"18XC1"</f>
        <v>18XC1</v>
      </c>
    </row>
    <row r="172" spans="1:6">
      <c r="A172" s="8" t="str">
        <f>"2050441200255"</f>
        <v>2050441200255</v>
      </c>
      <c r="B172" s="9" t="s">
        <v>245</v>
      </c>
      <c r="C172" s="10" t="s">
        <v>246</v>
      </c>
      <c r="D172" s="11">
        <v>36905</v>
      </c>
      <c r="E172" s="8" t="str">
        <f>"Tỉnh Quảng Bình"</f>
        <v>Tỉnh Quảng Bình</v>
      </c>
      <c r="F172" s="8" t="str">
        <f>"20CDT2"</f>
        <v>20CDT2</v>
      </c>
    </row>
    <row r="173" spans="1:6">
      <c r="A173" s="8" t="str">
        <f>"2050441200229"</f>
        <v>2050441200229</v>
      </c>
      <c r="B173" s="9" t="s">
        <v>247</v>
      </c>
      <c r="C173" s="10" t="s">
        <v>156</v>
      </c>
      <c r="D173" s="11">
        <v>37608</v>
      </c>
      <c r="E173" s="8" t="str">
        <f>"Thành Phố Đà Nẵng"</f>
        <v>Thành Phố Đà Nẵng</v>
      </c>
      <c r="F173" s="8" t="str">
        <f>"20CDT2"</f>
        <v>20CDT2</v>
      </c>
    </row>
    <row r="174" spans="1:6">
      <c r="A174" s="8" t="str">
        <f>"2050441200225"</f>
        <v>2050441200225</v>
      </c>
      <c r="B174" s="9" t="s">
        <v>2</v>
      </c>
      <c r="C174" s="10" t="s">
        <v>206</v>
      </c>
      <c r="D174" s="11">
        <v>37286</v>
      </c>
      <c r="E174" s="8" t="str">
        <f>"Tỉnh Quảng Nam"</f>
        <v>Tỉnh Quảng Nam</v>
      </c>
      <c r="F174" s="8" t="str">
        <f>"20CDT2"</f>
        <v>20CDT2</v>
      </c>
    </row>
    <row r="175" spans="1:6">
      <c r="A175" s="8" t="str">
        <f>"2050441200258"</f>
        <v>2050441200258</v>
      </c>
      <c r="B175" s="9" t="s">
        <v>8</v>
      </c>
      <c r="C175" s="10" t="s">
        <v>203</v>
      </c>
      <c r="D175" s="11">
        <v>37497</v>
      </c>
      <c r="E175" s="8" t="str">
        <f>"Thành Phố Đà Nẵng"</f>
        <v>Thành Phố Đà Nẵng</v>
      </c>
      <c r="F175" s="8" t="str">
        <f>"20CDT2"</f>
        <v>20CDT2</v>
      </c>
    </row>
    <row r="176" spans="1:6">
      <c r="A176" s="8" t="str">
        <f>"1711504110145"</f>
        <v>1711504110145</v>
      </c>
      <c r="B176" s="9" t="s">
        <v>248</v>
      </c>
      <c r="C176" s="10" t="s">
        <v>249</v>
      </c>
      <c r="D176" s="11">
        <v>36507</v>
      </c>
      <c r="E176" s="8" t="str">
        <f>"Tỉnh Quảng Ngãi"</f>
        <v>Tỉnh Quảng Ngãi</v>
      </c>
      <c r="F176" s="8" t="str">
        <f>"17CTM1"</f>
        <v>17CTM1</v>
      </c>
    </row>
    <row r="177" spans="1:6">
      <c r="A177" s="8" t="str">
        <f>"2050431200136"</f>
        <v>2050431200136</v>
      </c>
      <c r="B177" s="9" t="s">
        <v>250</v>
      </c>
      <c r="C177" s="10" t="s">
        <v>178</v>
      </c>
      <c r="D177" s="11">
        <v>37307</v>
      </c>
      <c r="E177" s="8" t="str">
        <f>"Tỉnh Quảng Ngãi"</f>
        <v>Tỉnh Quảng Ngãi</v>
      </c>
      <c r="F177" s="8" t="str">
        <f>"20N1"</f>
        <v>20N1</v>
      </c>
    </row>
    <row r="178" spans="1:6">
      <c r="A178" s="8" t="str">
        <f>"1811504410135"</f>
        <v>1811504410135</v>
      </c>
      <c r="B178" s="9" t="s">
        <v>251</v>
      </c>
      <c r="C178" s="10" t="s">
        <v>252</v>
      </c>
      <c r="D178" s="11">
        <v>36782</v>
      </c>
      <c r="E178" s="8" t="str">
        <f>"Tỉnh Quảng Nam"</f>
        <v>Tỉnh Quảng Nam</v>
      </c>
      <c r="F178" s="8" t="str">
        <f>"18CDT1"</f>
        <v>18CDT1</v>
      </c>
    </row>
    <row r="179" spans="1:6">
      <c r="A179" s="8" t="str">
        <f>"1811504210339"</f>
        <v>1811504210339</v>
      </c>
      <c r="B179" s="9" t="s">
        <v>253</v>
      </c>
      <c r="C179" s="10" t="s">
        <v>254</v>
      </c>
      <c r="D179" s="11">
        <v>36682</v>
      </c>
      <c r="E179" s="8" t="str">
        <f>"Tỉnh Quảng Bình"</f>
        <v>Tỉnh Quảng Bình</v>
      </c>
      <c r="F179" s="8" t="str">
        <f>"18DL3"</f>
        <v>18DL3</v>
      </c>
    </row>
    <row r="180" spans="1:6">
      <c r="A180" s="8" t="str">
        <f>"2050441200212"</f>
        <v>2050441200212</v>
      </c>
      <c r="B180" s="9" t="s">
        <v>255</v>
      </c>
      <c r="C180" s="10" t="s">
        <v>256</v>
      </c>
      <c r="D180" s="11">
        <v>37427</v>
      </c>
      <c r="E180" s="8" t="str">
        <f>"Tỉnh Quảng Bình"</f>
        <v>Tỉnh Quảng Bình</v>
      </c>
      <c r="F180" s="8" t="str">
        <f>"20CDT2"</f>
        <v>20CDT2</v>
      </c>
    </row>
    <row r="181" spans="1:6">
      <c r="A181" s="8" t="str">
        <f>"1811504110209"</f>
        <v>1811504110209</v>
      </c>
      <c r="B181" s="9" t="s">
        <v>257</v>
      </c>
      <c r="C181" s="10" t="s">
        <v>258</v>
      </c>
      <c r="D181" s="11">
        <v>36701</v>
      </c>
      <c r="E181" s="8" t="str">
        <f>"Tỉnh Quảng Ngãi"</f>
        <v>Tỉnh Quảng Ngãi</v>
      </c>
      <c r="F181" s="8" t="str">
        <f>"18C2"</f>
        <v>18C2</v>
      </c>
    </row>
    <row r="182" spans="1:6">
      <c r="A182" s="8" t="str">
        <f>"2050441200242"</f>
        <v>2050441200242</v>
      </c>
      <c r="B182" s="9" t="s">
        <v>2</v>
      </c>
      <c r="C182" s="10" t="s">
        <v>259</v>
      </c>
      <c r="D182" s="11">
        <v>37365</v>
      </c>
      <c r="E182" s="8" t="str">
        <f>"Tỉnh Quảng Trị"</f>
        <v>Tỉnh Quảng Trị</v>
      </c>
      <c r="F182" s="8" t="str">
        <f>"20CDT2"</f>
        <v>20CDT2</v>
      </c>
    </row>
    <row r="183" spans="1:6">
      <c r="A183" s="8" t="str">
        <f>"1811504210338"</f>
        <v>1811504210338</v>
      </c>
      <c r="B183" s="9" t="s">
        <v>260</v>
      </c>
      <c r="C183" s="10" t="s">
        <v>261</v>
      </c>
      <c r="D183" s="11">
        <v>36577</v>
      </c>
      <c r="E183" s="8" t="str">
        <f>"Tỉnh Quảng Ngãi"</f>
        <v>Tỉnh Quảng Ngãi</v>
      </c>
      <c r="F183" s="8" t="str">
        <f>"18DL3"</f>
        <v>18DL3</v>
      </c>
    </row>
    <row r="184" spans="1:6">
      <c r="A184" s="8" t="str">
        <f>"1911504410127"</f>
        <v>1911504410127</v>
      </c>
      <c r="B184" s="9" t="s">
        <v>47</v>
      </c>
      <c r="C184" s="10" t="s">
        <v>262</v>
      </c>
      <c r="D184" s="11">
        <v>36932</v>
      </c>
      <c r="E184" s="8" t="str">
        <f>"Tỉnh Quảng Bình"</f>
        <v>Tỉnh Quảng Bình</v>
      </c>
      <c r="F184" s="8" t="str">
        <f>"19CDT1"</f>
        <v>19CDT1</v>
      </c>
    </row>
    <row r="185" spans="1:6" ht="26.25">
      <c r="A185" s="8" t="str">
        <f>"2050411200262"</f>
        <v>2050411200262</v>
      </c>
      <c r="B185" s="9" t="s">
        <v>263</v>
      </c>
      <c r="C185" s="10" t="s">
        <v>220</v>
      </c>
      <c r="D185" s="11">
        <v>37390</v>
      </c>
      <c r="E185" s="8" t="str">
        <f>"Tỉnh Quảng Nam"</f>
        <v>Tỉnh Quảng Nam</v>
      </c>
      <c r="F185" s="8" t="str">
        <f>"20C2"</f>
        <v>20C2</v>
      </c>
    </row>
    <row r="186" spans="1:6">
      <c r="A186" s="8" t="str">
        <f>"1811504110307"</f>
        <v>1811504110307</v>
      </c>
      <c r="B186" s="9" t="s">
        <v>257</v>
      </c>
      <c r="C186" s="10" t="s">
        <v>258</v>
      </c>
      <c r="D186" s="11">
        <v>36885</v>
      </c>
      <c r="E186" s="8" t="str">
        <f>"Tỉnh Quảng Ngãi"</f>
        <v>Tỉnh Quảng Ngãi</v>
      </c>
      <c r="F186" s="8" t="str">
        <f>"18C3"</f>
        <v>18C3</v>
      </c>
    </row>
    <row r="187" spans="1:6">
      <c r="A187" s="8" t="str">
        <f>"1911505410154"</f>
        <v>1911505410154</v>
      </c>
      <c r="B187" s="9" t="s">
        <v>264</v>
      </c>
      <c r="C187" s="10" t="s">
        <v>265</v>
      </c>
      <c r="D187" s="11">
        <v>36985</v>
      </c>
      <c r="E187" s="8" t="str">
        <f>"Tỉnh Quảng Bình"</f>
        <v>Tỉnh Quảng Bình</v>
      </c>
      <c r="F187" s="8" t="str">
        <f>"19DT1"</f>
        <v>19DT1</v>
      </c>
    </row>
    <row r="188" spans="1:6">
      <c r="A188" s="8" t="str">
        <f>"1811504210252"</f>
        <v>1811504210252</v>
      </c>
      <c r="B188" s="9" t="s">
        <v>266</v>
      </c>
      <c r="C188" s="10" t="s">
        <v>132</v>
      </c>
      <c r="D188" s="11">
        <v>36631</v>
      </c>
      <c r="E188" s="8" t="str">
        <f>"Tỉnh Gia Lai"</f>
        <v>Tỉnh Gia Lai</v>
      </c>
      <c r="F188" s="8" t="str">
        <f>"18DL2"</f>
        <v>18DL2</v>
      </c>
    </row>
    <row r="189" spans="1:6" ht="26.25">
      <c r="A189" s="8" t="str">
        <f>"2050411200102"</f>
        <v>2050411200102</v>
      </c>
      <c r="B189" s="9" t="s">
        <v>267</v>
      </c>
      <c r="C189" s="10" t="s">
        <v>149</v>
      </c>
      <c r="D189" s="11">
        <v>37288</v>
      </c>
      <c r="E189" s="8" t="str">
        <f>"Tỉnh Quảng Ngãi"</f>
        <v>Tỉnh Quảng Ngãi</v>
      </c>
      <c r="F189" s="8" t="str">
        <f>"20C1"</f>
        <v>20C1</v>
      </c>
    </row>
    <row r="190" spans="1:6">
      <c r="A190" s="8" t="str">
        <f>"2050531200156"</f>
        <v>2050531200156</v>
      </c>
      <c r="B190" s="9" t="s">
        <v>268</v>
      </c>
      <c r="C190" s="10" t="s">
        <v>14</v>
      </c>
      <c r="D190" s="11">
        <v>37331</v>
      </c>
      <c r="E190" s="8" t="str">
        <f>"Tỉnh Huế"</f>
        <v>Tỉnh Huế</v>
      </c>
      <c r="F190" s="8" t="str">
        <f>"20T1"</f>
        <v>20T1</v>
      </c>
    </row>
    <row r="191" spans="1:6">
      <c r="A191" s="8" t="str">
        <f>"2050441200243"</f>
        <v>2050441200243</v>
      </c>
      <c r="B191" s="9" t="s">
        <v>269</v>
      </c>
      <c r="C191" s="10" t="s">
        <v>224</v>
      </c>
      <c r="D191" s="11">
        <v>37333</v>
      </c>
      <c r="E191" s="8" t="str">
        <f>"Tỉnh Quảng Ngãi"</f>
        <v>Tỉnh Quảng Ngãi</v>
      </c>
      <c r="F191" s="8" t="str">
        <f>"20CDT2"</f>
        <v>20CDT2</v>
      </c>
    </row>
    <row r="192" spans="1:6">
      <c r="A192" s="8" t="str">
        <f>"1811504310239"</f>
        <v>1811504310239</v>
      </c>
      <c r="B192" s="9" t="s">
        <v>270</v>
      </c>
      <c r="C192" s="10" t="s">
        <v>271</v>
      </c>
      <c r="D192" s="11">
        <v>36600</v>
      </c>
      <c r="E192" s="8" t="str">
        <f>"Tỉnh Quảng Nam"</f>
        <v>Tỉnh Quảng Nam</v>
      </c>
      <c r="F192" s="8" t="str">
        <f>"18N2"</f>
        <v>18N2</v>
      </c>
    </row>
    <row r="193" spans="1:6" ht="26.25">
      <c r="A193" s="8" t="str">
        <f>"2050641200103"</f>
        <v>2050641200103</v>
      </c>
      <c r="B193" s="9" t="s">
        <v>272</v>
      </c>
      <c r="C193" s="10" t="s">
        <v>273</v>
      </c>
      <c r="D193" s="11">
        <v>37539</v>
      </c>
      <c r="E193" s="8" t="str">
        <f>"Thành Phố Đà Nẵng"</f>
        <v>Thành Phố Đà Nẵng</v>
      </c>
      <c r="F193" s="8" t="str">
        <f>"20XH1"</f>
        <v>20XH1</v>
      </c>
    </row>
    <row r="194" spans="1:6">
      <c r="A194" s="8" t="str">
        <f>"1811504210437"</f>
        <v>1811504210437</v>
      </c>
      <c r="B194" s="9" t="s">
        <v>274</v>
      </c>
      <c r="C194" s="10" t="s">
        <v>275</v>
      </c>
      <c r="D194" s="11">
        <v>36810</v>
      </c>
      <c r="E194" s="8" t="str">
        <f>"Tỉnh Quảng Ngãi"</f>
        <v>Tỉnh Quảng Ngãi</v>
      </c>
      <c r="F194" s="8" t="str">
        <f>"18DL4"</f>
        <v>18DL4</v>
      </c>
    </row>
    <row r="195" spans="1:6">
      <c r="A195" s="8" t="str">
        <f>"2050531200109"</f>
        <v>2050531200109</v>
      </c>
      <c r="B195" s="9" t="s">
        <v>276</v>
      </c>
      <c r="C195" s="10" t="s">
        <v>216</v>
      </c>
      <c r="D195" s="11">
        <v>37373</v>
      </c>
      <c r="E195" s="8" t="str">
        <f>"Tỉnh Quảng Bình"</f>
        <v>Tỉnh Quảng Bình</v>
      </c>
      <c r="F195" s="8" t="str">
        <f>"20T1"</f>
        <v>20T1</v>
      </c>
    </row>
    <row r="196" spans="1:6" ht="26.25">
      <c r="A196" s="8" t="str">
        <f>"2050441200261"</f>
        <v>2050441200261</v>
      </c>
      <c r="B196" s="9" t="s">
        <v>277</v>
      </c>
      <c r="C196" s="10" t="s">
        <v>278</v>
      </c>
      <c r="D196" s="11">
        <v>37452</v>
      </c>
      <c r="E196" s="8" t="str">
        <f>"Thành Phố Đà Nẵng"</f>
        <v>Thành Phố Đà Nẵng</v>
      </c>
      <c r="F196" s="8" t="str">
        <f>"20CDT2"</f>
        <v>20CDT2</v>
      </c>
    </row>
    <row r="197" spans="1:6">
      <c r="A197" s="8" t="str">
        <f>"1811504110149"</f>
        <v>1811504110149</v>
      </c>
      <c r="B197" s="9" t="s">
        <v>279</v>
      </c>
      <c r="C197" s="10" t="s">
        <v>280</v>
      </c>
      <c r="D197" s="11">
        <v>36834</v>
      </c>
      <c r="E197" s="8" t="str">
        <f>"Tỉnh Quảng Ngãi"</f>
        <v>Tỉnh Quảng Ngãi</v>
      </c>
      <c r="F197" s="8" t="str">
        <f>"18C1"</f>
        <v>18C1</v>
      </c>
    </row>
    <row r="198" spans="1:6">
      <c r="A198" s="8" t="str">
        <f>"2050531200114"</f>
        <v>2050531200114</v>
      </c>
      <c r="B198" s="9" t="s">
        <v>2</v>
      </c>
      <c r="C198" s="10" t="s">
        <v>281</v>
      </c>
      <c r="D198" s="11">
        <v>37395</v>
      </c>
      <c r="E198" s="8" t="str">
        <f>"Thành Phố Đà Nẵng"</f>
        <v>Thành Phố Đà Nẵng</v>
      </c>
      <c r="F198" s="8" t="str">
        <f>"20T1"</f>
        <v>20T1</v>
      </c>
    </row>
    <row r="199" spans="1:6">
      <c r="A199" s="8" t="str">
        <f>"1911505310269"</f>
        <v>1911505310269</v>
      </c>
      <c r="B199" s="9" t="s">
        <v>76</v>
      </c>
      <c r="C199" s="10" t="s">
        <v>203</v>
      </c>
      <c r="D199" s="11">
        <v>37182</v>
      </c>
      <c r="E199" s="8" t="str">
        <f>"Tỉnh Quảng Nam"</f>
        <v>Tỉnh Quảng Nam</v>
      </c>
      <c r="F199" s="8" t="str">
        <f>"19T2"</f>
        <v>19T2</v>
      </c>
    </row>
    <row r="200" spans="1:6">
      <c r="A200" s="8" t="str">
        <f>"1911504410143"</f>
        <v>1911504410143</v>
      </c>
      <c r="B200" s="9" t="s">
        <v>282</v>
      </c>
      <c r="C200" s="10" t="s">
        <v>114</v>
      </c>
      <c r="D200" s="11">
        <v>37130</v>
      </c>
      <c r="E200" s="8" t="str">
        <f>"Tỉnh Quảng Bình"</f>
        <v>Tỉnh Quảng Bình</v>
      </c>
      <c r="F200" s="8" t="str">
        <f>"19CDT1"</f>
        <v>19CDT1</v>
      </c>
    </row>
    <row r="201" spans="1:6">
      <c r="A201" s="8" t="str">
        <f>"1911504410241"</f>
        <v>1911504410241</v>
      </c>
      <c r="B201" s="9" t="s">
        <v>76</v>
      </c>
      <c r="C201" s="10" t="s">
        <v>283</v>
      </c>
      <c r="D201" s="11">
        <v>37144</v>
      </c>
      <c r="E201" s="8" t="str">
        <f>"Tỉnh Quảng Ngãi"</f>
        <v>Tỉnh Quảng Ngãi</v>
      </c>
      <c r="F201" s="8" t="str">
        <f>"19CDT2"</f>
        <v>19CDT2</v>
      </c>
    </row>
    <row r="202" spans="1:6">
      <c r="A202" s="8" t="str">
        <f>"1811505520205"</f>
        <v>1811505520205</v>
      </c>
      <c r="B202" s="9" t="s">
        <v>284</v>
      </c>
      <c r="C202" s="10" t="s">
        <v>285</v>
      </c>
      <c r="D202" s="11">
        <v>36680</v>
      </c>
      <c r="E202" s="8" t="str">
        <f>"Tỉnh Gia Lai"</f>
        <v>Tỉnh Gia Lai</v>
      </c>
      <c r="F202" s="8" t="str">
        <f>"18TDH2"</f>
        <v>18TDH2</v>
      </c>
    </row>
    <row r="203" spans="1:6">
      <c r="A203" s="8" t="str">
        <f>"2050441200210"</f>
        <v>2050441200210</v>
      </c>
      <c r="B203" s="9" t="s">
        <v>286</v>
      </c>
      <c r="C203" s="10" t="s">
        <v>287</v>
      </c>
      <c r="D203" s="11">
        <v>37437</v>
      </c>
      <c r="E203" s="8" t="str">
        <f>"Tỉnh Quảng Nam"</f>
        <v>Tỉnh Quảng Nam</v>
      </c>
      <c r="F203" s="8" t="str">
        <f>"20CDT2"</f>
        <v>20CDT2</v>
      </c>
    </row>
    <row r="204" spans="1:6">
      <c r="A204" s="8" t="str">
        <f>"2050551200160"</f>
        <v>2050551200160</v>
      </c>
      <c r="B204" s="9" t="s">
        <v>242</v>
      </c>
      <c r="C204" s="10" t="s">
        <v>273</v>
      </c>
      <c r="D204" s="11">
        <v>37291</v>
      </c>
      <c r="E204" s="8" t="str">
        <f>"Tỉnh Quảng Ngãi"</f>
        <v>Tỉnh Quảng Ngãi</v>
      </c>
      <c r="F204" s="8" t="str">
        <f>"20TDH1"</f>
        <v>20TDH1</v>
      </c>
    </row>
    <row r="205" spans="1:6">
      <c r="A205" s="8" t="str">
        <f>"2050411200225"</f>
        <v>2050411200225</v>
      </c>
      <c r="B205" s="9" t="s">
        <v>286</v>
      </c>
      <c r="C205" s="10" t="s">
        <v>288</v>
      </c>
      <c r="D205" s="11">
        <v>37262</v>
      </c>
      <c r="E205" s="8" t="str">
        <f>"Tỉnh Quảng Ngãi"</f>
        <v>Tỉnh Quảng Ngãi</v>
      </c>
      <c r="F205" s="8" t="str">
        <f>"20C2"</f>
        <v>20C2</v>
      </c>
    </row>
    <row r="206" spans="1:6">
      <c r="A206" s="8" t="str">
        <f>"1911505510110"</f>
        <v>1911505510110</v>
      </c>
      <c r="B206" s="9" t="s">
        <v>98</v>
      </c>
      <c r="C206" s="10" t="s">
        <v>137</v>
      </c>
      <c r="D206" s="11">
        <v>37064</v>
      </c>
      <c r="E206" s="8" t="str">
        <f>"Tỉnh Quảng Ngãi"</f>
        <v>Tỉnh Quảng Ngãi</v>
      </c>
      <c r="F206" s="8" t="str">
        <f>"19TDH1"</f>
        <v>19TDH1</v>
      </c>
    </row>
    <row r="207" spans="1:6" ht="26.25">
      <c r="A207" s="8" t="str">
        <f>"1911504410224"</f>
        <v>1911504410224</v>
      </c>
      <c r="B207" s="9" t="s">
        <v>289</v>
      </c>
      <c r="C207" s="10" t="s">
        <v>290</v>
      </c>
      <c r="D207" s="11">
        <v>36895</v>
      </c>
      <c r="E207" s="8" t="str">
        <f>"Tỉnh Quảng Nam"</f>
        <v>Tỉnh Quảng Nam</v>
      </c>
      <c r="F207" s="8" t="str">
        <f>"19CDT2"</f>
        <v>19CDT2</v>
      </c>
    </row>
    <row r="208" spans="1:6">
      <c r="A208" s="8" t="str">
        <f>"1811505410128"</f>
        <v>1811505410128</v>
      </c>
      <c r="B208" s="9" t="s">
        <v>251</v>
      </c>
      <c r="C208" s="10" t="s">
        <v>291</v>
      </c>
      <c r="D208" s="11">
        <v>36528</v>
      </c>
      <c r="E208" s="8" t="str">
        <f>"Tỉnh Quảng Nam"</f>
        <v>Tỉnh Quảng Nam</v>
      </c>
      <c r="F208" s="8" t="str">
        <f>"18DT1"</f>
        <v>18DT1</v>
      </c>
    </row>
    <row r="209" spans="1:6">
      <c r="A209" s="8" t="str">
        <f>"1911505310239"</f>
        <v>1911505310239</v>
      </c>
      <c r="B209" s="9" t="s">
        <v>242</v>
      </c>
      <c r="C209" s="10" t="s">
        <v>292</v>
      </c>
      <c r="D209" s="11">
        <v>37009</v>
      </c>
      <c r="E209" s="8" t="str">
        <f>"Tỉnh Quảng Ngãi"</f>
        <v>Tỉnh Quảng Ngãi</v>
      </c>
      <c r="F209" s="8" t="str">
        <f>"19T2"</f>
        <v>19T2</v>
      </c>
    </row>
    <row r="210" spans="1:6">
      <c r="A210" s="8" t="str">
        <f>"2050512200265"</f>
        <v>2050512200265</v>
      </c>
      <c r="B210" s="9" t="s">
        <v>293</v>
      </c>
      <c r="C210" s="10" t="s">
        <v>220</v>
      </c>
      <c r="D210" s="11">
        <v>37477</v>
      </c>
      <c r="E210" s="8" t="str">
        <f>"Tỉnh Quảng Ngãi"</f>
        <v>Tỉnh Quảng Ngãi</v>
      </c>
      <c r="F210" s="8" t="str">
        <f>"20D2"</f>
        <v>20D2</v>
      </c>
    </row>
    <row r="211" spans="1:6">
      <c r="A211" s="8" t="str">
        <f>"1911506110231"</f>
        <v>1911506110231</v>
      </c>
      <c r="B211" s="9" t="s">
        <v>92</v>
      </c>
      <c r="C211" s="10" t="s">
        <v>151</v>
      </c>
      <c r="D211" s="11">
        <v>36911</v>
      </c>
      <c r="E211" s="8" t="str">
        <f>"Tỉnh Quảng Nam"</f>
        <v>Tỉnh Quảng Nam</v>
      </c>
      <c r="F211" s="8" t="str">
        <f>"19XD2"</f>
        <v>19XD2</v>
      </c>
    </row>
    <row r="212" spans="1:6">
      <c r="A212" s="8" t="str">
        <f>"1911505410110"</f>
        <v>1911505410110</v>
      </c>
      <c r="B212" s="9" t="s">
        <v>294</v>
      </c>
      <c r="C212" s="10" t="s">
        <v>31</v>
      </c>
      <c r="D212" s="11">
        <v>37226</v>
      </c>
      <c r="E212" s="8" t="str">
        <f>"Tỉnh Quảng Nam"</f>
        <v>Tỉnh Quảng Nam</v>
      </c>
      <c r="F212" s="8" t="str">
        <f>"19DT1"</f>
        <v>19DT1</v>
      </c>
    </row>
    <row r="213" spans="1:6">
      <c r="A213" s="8" t="str">
        <f>"1811507110110"</f>
        <v>1811507110110</v>
      </c>
      <c r="B213" s="9" t="s">
        <v>295</v>
      </c>
      <c r="C213" s="10" t="s">
        <v>296</v>
      </c>
      <c r="D213" s="11">
        <v>36551</v>
      </c>
      <c r="E213" s="8" t="str">
        <f>"Tỉnh Quảng Nam"</f>
        <v>Tỉnh Quảng Nam</v>
      </c>
      <c r="F213" s="8" t="str">
        <f>"18VL1"</f>
        <v>18VL1</v>
      </c>
    </row>
    <row r="214" spans="1:6">
      <c r="A214" s="8" t="str">
        <f>"2050431200116"</f>
        <v>2050431200116</v>
      </c>
      <c r="B214" s="9" t="s">
        <v>8</v>
      </c>
      <c r="C214" s="10" t="s">
        <v>297</v>
      </c>
      <c r="D214" s="11">
        <v>37487</v>
      </c>
      <c r="E214" s="8" t="str">
        <f>"Tỉnh Quảng Nam"</f>
        <v>Tỉnh Quảng Nam</v>
      </c>
      <c r="F214" s="8" t="str">
        <f>"20N1"</f>
        <v>20N1</v>
      </c>
    </row>
    <row r="215" spans="1:6">
      <c r="A215" s="8" t="str">
        <f>"1811505120328"</f>
        <v>1811505120328</v>
      </c>
      <c r="B215" s="9" t="s">
        <v>298</v>
      </c>
      <c r="C215" s="10" t="s">
        <v>299</v>
      </c>
      <c r="D215" s="11">
        <v>36829</v>
      </c>
      <c r="E215" s="8" t="str">
        <f>"Tỉnh Quảng Ngãi"</f>
        <v>Tỉnh Quảng Ngãi</v>
      </c>
      <c r="F215" s="8" t="str">
        <f>"18D4"</f>
        <v>18D4</v>
      </c>
    </row>
    <row r="216" spans="1:6">
      <c r="A216" s="8" t="str">
        <f>"1811504410160"</f>
        <v>1811504410160</v>
      </c>
      <c r="B216" s="9" t="s">
        <v>300</v>
      </c>
      <c r="C216" s="10" t="s">
        <v>95</v>
      </c>
      <c r="D216" s="11">
        <v>36731</v>
      </c>
      <c r="E216" s="8" t="str">
        <f>"Thành Phố Đà Nẵng"</f>
        <v>Thành Phố Đà Nẵng</v>
      </c>
      <c r="F216" s="8" t="str">
        <f>"18CDT1"</f>
        <v>18CDT1</v>
      </c>
    </row>
    <row r="217" spans="1:6">
      <c r="A217" s="8" t="str">
        <f>"1811507110102"</f>
        <v>1811507110102</v>
      </c>
      <c r="B217" s="9" t="s">
        <v>301</v>
      </c>
      <c r="C217" s="10" t="s">
        <v>69</v>
      </c>
      <c r="D217" s="11">
        <v>36642</v>
      </c>
      <c r="E217" s="8" t="str">
        <f>"Tỉnh Quảng Nam"</f>
        <v>Tỉnh Quảng Nam</v>
      </c>
      <c r="F217" s="8" t="str">
        <f>"18VL1"</f>
        <v>18VL1</v>
      </c>
    </row>
    <row r="218" spans="1:6">
      <c r="A218" s="8" t="str">
        <f>"2050421200205"</f>
        <v>2050421200205</v>
      </c>
      <c r="B218" s="9" t="s">
        <v>302</v>
      </c>
      <c r="C218" s="10" t="s">
        <v>82</v>
      </c>
      <c r="D218" s="11">
        <v>37299</v>
      </c>
      <c r="E218" s="8" t="str">
        <f>"Tỉnh Quảng Trị"</f>
        <v>Tỉnh Quảng Trị</v>
      </c>
      <c r="F218" s="8" t="str">
        <f>"20DL2"</f>
        <v>20DL2</v>
      </c>
    </row>
    <row r="219" spans="1:6">
      <c r="A219" s="8" t="str">
        <f>"2050512200128"</f>
        <v>2050512200128</v>
      </c>
      <c r="B219" s="9" t="s">
        <v>108</v>
      </c>
      <c r="C219" s="10" t="s">
        <v>226</v>
      </c>
      <c r="D219" s="11">
        <v>37465</v>
      </c>
      <c r="E219" s="8" t="str">
        <f>"Tỉnh Quảng Nam"</f>
        <v>Tỉnh Quảng Nam</v>
      </c>
      <c r="F219" s="8" t="str">
        <f>"20D1"</f>
        <v>20D1</v>
      </c>
    </row>
    <row r="220" spans="1:6">
      <c r="A220" s="8" t="str">
        <f>"1811505120354"</f>
        <v>1811505120354</v>
      </c>
      <c r="B220" s="9" t="s">
        <v>64</v>
      </c>
      <c r="C220" s="10" t="s">
        <v>303</v>
      </c>
      <c r="D220" s="11">
        <v>36825</v>
      </c>
      <c r="E220" s="8" t="str">
        <f>"Thành Phố Đà Nẵng"</f>
        <v>Thành Phố Đà Nẵng</v>
      </c>
      <c r="F220" s="8" t="str">
        <f>"18D2"</f>
        <v>18D2</v>
      </c>
    </row>
    <row r="221" spans="1:6">
      <c r="A221" s="8" t="str">
        <f>"2050551200116"</f>
        <v>2050551200116</v>
      </c>
      <c r="B221" s="9" t="s">
        <v>86</v>
      </c>
      <c r="C221" s="10" t="s">
        <v>304</v>
      </c>
      <c r="D221" s="11">
        <v>37568</v>
      </c>
      <c r="E221" s="8" t="str">
        <f>"Tỉnh Quảng Nam"</f>
        <v>Tỉnh Quảng Nam</v>
      </c>
      <c r="F221" s="8" t="str">
        <f>"20TDH1"</f>
        <v>20TDH1</v>
      </c>
    </row>
    <row r="222" spans="1:6">
      <c r="A222" s="8" t="str">
        <f>"2050441200110"</f>
        <v>2050441200110</v>
      </c>
      <c r="B222" s="9" t="s">
        <v>305</v>
      </c>
      <c r="C222" s="10" t="s">
        <v>37</v>
      </c>
      <c r="D222" s="11">
        <v>37499</v>
      </c>
      <c r="E222" s="8" t="str">
        <f>"Tỉnh Quảng Nam"</f>
        <v>Tỉnh Quảng Nam</v>
      </c>
      <c r="F222" s="8" t="str">
        <f>"20CDT1"</f>
        <v>20CDT1</v>
      </c>
    </row>
    <row r="223" spans="1:6">
      <c r="A223" s="8" t="str">
        <f>"2050551200137"</f>
        <v>2050551200137</v>
      </c>
      <c r="B223" s="9" t="s">
        <v>306</v>
      </c>
      <c r="C223" s="10" t="s">
        <v>307</v>
      </c>
      <c r="D223" s="11">
        <v>37402</v>
      </c>
      <c r="E223" s="8" t="str">
        <f>"Tỉnh Quảng Ngãi"</f>
        <v>Tỉnh Quảng Ngãi</v>
      </c>
      <c r="F223" s="8" t="str">
        <f>"20TDH1"</f>
        <v>20TDH1</v>
      </c>
    </row>
    <row r="224" spans="1:6">
      <c r="A224" s="8" t="str">
        <f>"1911505510147"</f>
        <v>1911505510147</v>
      </c>
      <c r="B224" s="9" t="s">
        <v>308</v>
      </c>
      <c r="C224" s="10" t="s">
        <v>184</v>
      </c>
      <c r="D224" s="11">
        <v>36915</v>
      </c>
      <c r="E224" s="8" t="str">
        <f>"Tỉnh Quảng Trị"</f>
        <v>Tỉnh Quảng Trị</v>
      </c>
      <c r="F224" s="8" t="str">
        <f>"19TDH1"</f>
        <v>19TDH1</v>
      </c>
    </row>
    <row r="225" spans="1:6">
      <c r="A225" s="8" t="str">
        <f>"2050531200205"</f>
        <v>2050531200205</v>
      </c>
      <c r="B225" s="9" t="s">
        <v>309</v>
      </c>
      <c r="C225" s="10" t="s">
        <v>310</v>
      </c>
      <c r="D225" s="11">
        <v>37571</v>
      </c>
      <c r="E225" s="8" t="str">
        <f>"Thành Phố Đà Nẵng"</f>
        <v>Thành Phố Đà Nẵng</v>
      </c>
      <c r="F225" s="8" t="str">
        <f>"20T2"</f>
        <v>20T2</v>
      </c>
    </row>
    <row r="226" spans="1:6">
      <c r="A226" s="8" t="str">
        <f>"2050531200262"</f>
        <v>2050531200262</v>
      </c>
      <c r="B226" s="9" t="s">
        <v>311</v>
      </c>
      <c r="C226" s="10" t="s">
        <v>160</v>
      </c>
      <c r="D226" s="11">
        <v>37549</v>
      </c>
      <c r="E226" s="8" t="str">
        <f>"Thành Phố Đà Nẵng"</f>
        <v>Thành Phố Đà Nẵng</v>
      </c>
      <c r="F226" s="8" t="str">
        <f>"20T2"</f>
        <v>20T2</v>
      </c>
    </row>
    <row r="227" spans="1:6">
      <c r="A227" s="8" t="str">
        <f>"2050512200213"</f>
        <v>2050512200213</v>
      </c>
      <c r="B227" s="9" t="s">
        <v>312</v>
      </c>
      <c r="C227" s="10" t="s">
        <v>161</v>
      </c>
      <c r="D227" s="11">
        <v>36654</v>
      </c>
      <c r="E227" s="8" t="str">
        <f>"Tỉnh Quảng Bình"</f>
        <v>Tỉnh Quảng Bình</v>
      </c>
      <c r="F227" s="8" t="str">
        <f>"20D2"</f>
        <v>20D2</v>
      </c>
    </row>
    <row r="228" spans="1:6">
      <c r="A228" s="8" t="str">
        <f>"1911505310132"</f>
        <v>1911505310132</v>
      </c>
      <c r="B228" s="9" t="s">
        <v>313</v>
      </c>
      <c r="C228" s="10" t="s">
        <v>314</v>
      </c>
      <c r="D228" s="11">
        <v>37141</v>
      </c>
      <c r="E228" s="8" t="str">
        <f>"Tỉnh Quảng Nam"</f>
        <v>Tỉnh Quảng Nam</v>
      </c>
      <c r="F228" s="8" t="str">
        <f>"19T1"</f>
        <v>19T1</v>
      </c>
    </row>
    <row r="229" spans="1:6" ht="26.25">
      <c r="A229" s="8" t="str">
        <f>"2050421200109"</f>
        <v>2050421200109</v>
      </c>
      <c r="B229" s="9" t="s">
        <v>315</v>
      </c>
      <c r="C229" s="10" t="s">
        <v>87</v>
      </c>
      <c r="D229" s="11">
        <v>37427</v>
      </c>
      <c r="E229" s="8" t="str">
        <f>"Tỉnh Bình Định"</f>
        <v>Tỉnh Bình Định</v>
      </c>
      <c r="F229" s="8" t="str">
        <f>"20DL1"</f>
        <v>20DL1</v>
      </c>
    </row>
    <row r="230" spans="1:6">
      <c r="A230" s="8" t="str">
        <f>"1811504210205"</f>
        <v>1811504210205</v>
      </c>
      <c r="B230" s="9" t="s">
        <v>316</v>
      </c>
      <c r="C230" s="10" t="s">
        <v>115</v>
      </c>
      <c r="D230" s="11">
        <v>36528</v>
      </c>
      <c r="E230" s="8" t="str">
        <f>"Tỉnh Gia Lai"</f>
        <v>Tỉnh Gia Lai</v>
      </c>
      <c r="F230" s="8" t="str">
        <f>"18DL2"</f>
        <v>18DL2</v>
      </c>
    </row>
    <row r="231" spans="1:6">
      <c r="A231" s="8" t="str">
        <f>"1811505520203"</f>
        <v>1811505520203</v>
      </c>
      <c r="B231" s="9" t="s">
        <v>317</v>
      </c>
      <c r="C231" s="10" t="s">
        <v>318</v>
      </c>
      <c r="D231" s="11">
        <v>36196</v>
      </c>
      <c r="E231" s="8" t="str">
        <f>"Tỉnh Quảng Ngãi"</f>
        <v>Tỉnh Quảng Ngãi</v>
      </c>
      <c r="F231" s="8" t="str">
        <f>"18TDH2"</f>
        <v>18TDH2</v>
      </c>
    </row>
    <row r="232" spans="1:6">
      <c r="A232" s="8" t="str">
        <f>"2050411200245"</f>
        <v>2050411200245</v>
      </c>
      <c r="B232" s="9" t="s">
        <v>242</v>
      </c>
      <c r="C232" s="10" t="s">
        <v>93</v>
      </c>
      <c r="D232" s="11">
        <v>37500</v>
      </c>
      <c r="E232" s="8" t="str">
        <f>"Tỉnh Quảng Nam"</f>
        <v>Tỉnh Quảng Nam</v>
      </c>
      <c r="F232" s="8" t="str">
        <f>"20C2"</f>
        <v>20C2</v>
      </c>
    </row>
    <row r="233" spans="1:6">
      <c r="A233" s="8" t="str">
        <f>"1811506310107"</f>
        <v>1811506310107</v>
      </c>
      <c r="B233" s="9" t="s">
        <v>319</v>
      </c>
      <c r="C233" s="10" t="s">
        <v>320</v>
      </c>
      <c r="D233" s="11">
        <v>36601</v>
      </c>
      <c r="E233" s="8" t="str">
        <f>"Thành Phố Đà Nẵng"</f>
        <v>Thành Phố Đà Nẵng</v>
      </c>
      <c r="F233" s="8" t="str">
        <f>"18XC1"</f>
        <v>18XC1</v>
      </c>
    </row>
    <row r="234" spans="1:6">
      <c r="A234" s="8" t="str">
        <f>"2050441200215"</f>
        <v>2050441200215</v>
      </c>
      <c r="B234" s="9" t="s">
        <v>321</v>
      </c>
      <c r="C234" s="10" t="s">
        <v>222</v>
      </c>
      <c r="D234" s="11">
        <v>37427</v>
      </c>
      <c r="E234" s="8" t="str">
        <f>"Tỉnh Quảng Ngãi"</f>
        <v>Tỉnh Quảng Ngãi</v>
      </c>
      <c r="F234" s="8" t="str">
        <f>"20CDT2"</f>
        <v>20CDT2</v>
      </c>
    </row>
    <row r="235" spans="1:6">
      <c r="A235" s="8" t="str">
        <f>"1811504410202"</f>
        <v>1811504410202</v>
      </c>
      <c r="B235" s="9" t="s">
        <v>322</v>
      </c>
      <c r="C235" s="10" t="s">
        <v>323</v>
      </c>
      <c r="D235" s="11">
        <v>36652</v>
      </c>
      <c r="E235" s="8" t="str">
        <f>"Tỉnh Quảng Ngãi"</f>
        <v>Tỉnh Quảng Ngãi</v>
      </c>
      <c r="F235" s="8" t="str">
        <f>"18CDT2"</f>
        <v>18CDT2</v>
      </c>
    </row>
    <row r="236" spans="1:6">
      <c r="A236" s="8" t="str">
        <f>"1811506120211"</f>
        <v>1811506120211</v>
      </c>
      <c r="B236" s="9" t="s">
        <v>324</v>
      </c>
      <c r="C236" s="10" t="s">
        <v>325</v>
      </c>
      <c r="D236" s="11">
        <v>36831</v>
      </c>
      <c r="E236" s="8" t="str">
        <f>"Tỉnh Quảng Nam"</f>
        <v>Tỉnh Quảng Nam</v>
      </c>
      <c r="F236" s="8" t="str">
        <f>"18XD2"</f>
        <v>18XD2</v>
      </c>
    </row>
    <row r="237" spans="1:6">
      <c r="A237" s="8" t="str">
        <f>"1911505510227"</f>
        <v>1911505510227</v>
      </c>
      <c r="B237" s="9" t="s">
        <v>326</v>
      </c>
      <c r="C237" s="10" t="s">
        <v>273</v>
      </c>
      <c r="D237" s="11">
        <v>37071</v>
      </c>
      <c r="E237" s="8" t="str">
        <f>"Tỉnh Quảng Bình"</f>
        <v>Tỉnh Quảng Bình</v>
      </c>
      <c r="F237" s="8" t="str">
        <f>"19TDH2"</f>
        <v>19TDH2</v>
      </c>
    </row>
    <row r="238" spans="1:6">
      <c r="A238" s="8" t="str">
        <f>"2050551200234"</f>
        <v>2050551200234</v>
      </c>
      <c r="B238" s="9" t="s">
        <v>241</v>
      </c>
      <c r="C238" s="10" t="s">
        <v>327</v>
      </c>
      <c r="D238" s="11">
        <v>37554</v>
      </c>
      <c r="E238" s="8" t="str">
        <f>"Tỉnh Quảng Ngãi"</f>
        <v>Tỉnh Quảng Ngãi</v>
      </c>
      <c r="F238" s="8" t="str">
        <f>"20TDH2"</f>
        <v>20TDH2</v>
      </c>
    </row>
    <row r="239" spans="1:6">
      <c r="A239" s="8" t="str">
        <f>"1811505120332"</f>
        <v>1811505120332</v>
      </c>
      <c r="B239" s="9" t="s">
        <v>328</v>
      </c>
      <c r="C239" s="10" t="s">
        <v>329</v>
      </c>
      <c r="D239" s="11">
        <v>36758</v>
      </c>
      <c r="E239" s="8" t="str">
        <f>"Tỉnh Quảng Nam"</f>
        <v>Tỉnh Quảng Nam</v>
      </c>
      <c r="F239" s="8" t="str">
        <f>"18D2"</f>
        <v>18D2</v>
      </c>
    </row>
    <row r="240" spans="1:6">
      <c r="A240" s="8" t="str">
        <f>"1911504210259"</f>
        <v>1911504210259</v>
      </c>
      <c r="B240" s="9" t="s">
        <v>330</v>
      </c>
      <c r="C240" s="10" t="s">
        <v>16</v>
      </c>
      <c r="D240" s="11">
        <v>36982</v>
      </c>
      <c r="E240" s="8" t="str">
        <f>"Tỉnh Quảng Ngãi"</f>
        <v>Tỉnh Quảng Ngãi</v>
      </c>
      <c r="F240" s="8" t="str">
        <f>"19DL2"</f>
        <v>19DL2</v>
      </c>
    </row>
    <row r="241" spans="1:6">
      <c r="A241" s="8" t="str">
        <f>"2050421200216"</f>
        <v>2050421200216</v>
      </c>
      <c r="B241" s="9" t="s">
        <v>44</v>
      </c>
      <c r="C241" s="10" t="s">
        <v>160</v>
      </c>
      <c r="D241" s="11">
        <v>37377</v>
      </c>
      <c r="E241" s="8" t="str">
        <f>"Tỉnh Gia Lai"</f>
        <v>Tỉnh Gia Lai</v>
      </c>
      <c r="F241" s="8" t="str">
        <f>"20DL2"</f>
        <v>20DL2</v>
      </c>
    </row>
    <row r="242" spans="1:6">
      <c r="A242" s="8" t="str">
        <f>"1911505510113"</f>
        <v>1911505510113</v>
      </c>
      <c r="B242" s="9" t="s">
        <v>331</v>
      </c>
      <c r="C242" s="10" t="s">
        <v>332</v>
      </c>
      <c r="D242" s="11">
        <v>37064</v>
      </c>
      <c r="E242" s="8" t="str">
        <f>"Tỉnh Phú Yên"</f>
        <v>Tỉnh Phú Yên</v>
      </c>
      <c r="F242" s="8" t="str">
        <f>"19TDH1"</f>
        <v>19TDH1</v>
      </c>
    </row>
    <row r="243" spans="1:6">
      <c r="A243" s="8" t="str">
        <f>"2050551200213"</f>
        <v>2050551200213</v>
      </c>
      <c r="B243" s="9" t="s">
        <v>242</v>
      </c>
      <c r="C243" s="10" t="s">
        <v>156</v>
      </c>
      <c r="D243" s="11">
        <v>37381</v>
      </c>
      <c r="E243" s="8" t="str">
        <f>"Tỉnh Quảng Nam"</f>
        <v>Tỉnh Quảng Nam</v>
      </c>
      <c r="F243" s="8" t="str">
        <f>"20TDH2"</f>
        <v>20TDH2</v>
      </c>
    </row>
    <row r="244" spans="1:6">
      <c r="A244" s="8" t="str">
        <f>"2050611200139"</f>
        <v>2050611200139</v>
      </c>
      <c r="B244" s="9" t="s">
        <v>333</v>
      </c>
      <c r="C244" s="10" t="s">
        <v>82</v>
      </c>
      <c r="D244" s="11">
        <v>37300</v>
      </c>
      <c r="E244" s="8" t="str">
        <f>"Tỉnh Quảng Ngãi"</f>
        <v>Tỉnh Quảng Ngãi</v>
      </c>
      <c r="F244" s="8" t="str">
        <f>"20XD1"</f>
        <v>20XD1</v>
      </c>
    </row>
    <row r="245" spans="1:6">
      <c r="A245" s="8" t="str">
        <f>"1911504210241"</f>
        <v>1911504210241</v>
      </c>
      <c r="B245" s="9" t="s">
        <v>334</v>
      </c>
      <c r="C245" s="10" t="s">
        <v>335</v>
      </c>
      <c r="D245" s="11">
        <v>37043</v>
      </c>
      <c r="E245" s="8" t="str">
        <f>"Tỉnh Quảng Nam"</f>
        <v>Tỉnh Quảng Nam</v>
      </c>
      <c r="F245" s="8" t="str">
        <f>"19DL2"</f>
        <v>19DL2</v>
      </c>
    </row>
    <row r="246" spans="1:6">
      <c r="A246" s="8" t="str">
        <f>"2050611200162"</f>
        <v>2050611200162</v>
      </c>
      <c r="B246" s="9" t="s">
        <v>336</v>
      </c>
      <c r="C246" s="10" t="s">
        <v>194</v>
      </c>
      <c r="D246" s="11">
        <v>37386</v>
      </c>
      <c r="E246" s="8" t="str">
        <f>"Tỉnh Quảng Nam"</f>
        <v>Tỉnh Quảng Nam</v>
      </c>
      <c r="F246" s="8" t="str">
        <f>"20XD1"</f>
        <v>20XD1</v>
      </c>
    </row>
    <row r="247" spans="1:6">
      <c r="A247" s="8" t="str">
        <f>"2050421200181"</f>
        <v>2050421200181</v>
      </c>
      <c r="B247" s="9" t="s">
        <v>337</v>
      </c>
      <c r="C247" s="10" t="s">
        <v>77</v>
      </c>
      <c r="D247" s="11">
        <v>37053</v>
      </c>
      <c r="E247" s="8" t="str">
        <f>"Tỉnh Quảng Ngãi"</f>
        <v>Tỉnh Quảng Ngãi</v>
      </c>
      <c r="F247" s="8" t="str">
        <f>"20DL1"</f>
        <v>20DL1</v>
      </c>
    </row>
    <row r="248" spans="1:6">
      <c r="A248" s="8" t="str">
        <f>"2050611200133"</f>
        <v>2050611200133</v>
      </c>
      <c r="B248" s="9" t="s">
        <v>338</v>
      </c>
      <c r="C248" s="10" t="s">
        <v>339</v>
      </c>
      <c r="D248" s="11">
        <v>37498</v>
      </c>
      <c r="E248" s="8" t="str">
        <f>"Thành Phố Đà Nẵng"</f>
        <v>Thành Phố Đà Nẵng</v>
      </c>
      <c r="F248" s="8" t="str">
        <f>"20XD1"</f>
        <v>20XD1</v>
      </c>
    </row>
    <row r="249" spans="1:6">
      <c r="A249" s="8" t="str">
        <f>"2050611200102"</f>
        <v>2050611200102</v>
      </c>
      <c r="B249" s="9" t="s">
        <v>4</v>
      </c>
      <c r="C249" s="10" t="s">
        <v>149</v>
      </c>
      <c r="D249" s="11">
        <v>37399</v>
      </c>
      <c r="E249" s="8" t="str">
        <f>"Tỉnh Đắk Lắk"</f>
        <v>Tỉnh Đắk Lắk</v>
      </c>
      <c r="F249" s="8" t="str">
        <f>"20XD1"</f>
        <v>20XD1</v>
      </c>
    </row>
    <row r="250" spans="1:6">
      <c r="A250" s="8" t="str">
        <f>"2050611200142"</f>
        <v>2050611200142</v>
      </c>
      <c r="B250" s="9" t="s">
        <v>38</v>
      </c>
      <c r="C250" s="10" t="s">
        <v>160</v>
      </c>
      <c r="D250" s="11">
        <v>37055</v>
      </c>
      <c r="E250" s="8" t="str">
        <f>"Tỉnh Quảng Nam"</f>
        <v>Tỉnh Quảng Nam</v>
      </c>
      <c r="F250" s="8" t="str">
        <f>"20XD1"</f>
        <v>20XD1</v>
      </c>
    </row>
    <row r="251" spans="1:6" ht="26.25">
      <c r="A251" s="8" t="str">
        <f>"2050611200105"</f>
        <v>2050611200105</v>
      </c>
      <c r="B251" s="9" t="s">
        <v>340</v>
      </c>
      <c r="C251" s="10" t="s">
        <v>341</v>
      </c>
      <c r="D251" s="11">
        <v>37304</v>
      </c>
      <c r="E251" s="8" t="str">
        <f>"Tỉnh Huế"</f>
        <v>Tỉnh Huế</v>
      </c>
      <c r="F251" s="8" t="str">
        <f>"20XD1"</f>
        <v>20XD1</v>
      </c>
    </row>
    <row r="252" spans="1:6" ht="26.25">
      <c r="A252" s="8" t="str">
        <f>"2050611200111"</f>
        <v>2050611200111</v>
      </c>
      <c r="B252" s="9" t="s">
        <v>342</v>
      </c>
      <c r="C252" s="10" t="s">
        <v>343</v>
      </c>
      <c r="D252" s="11">
        <v>37390</v>
      </c>
      <c r="E252" s="8" t="str">
        <f>"Tỉnh Quảng Nam"</f>
        <v>Tỉnh Quảng Nam</v>
      </c>
      <c r="F252" s="8" t="str">
        <f>"20XD1"</f>
        <v>20XD1</v>
      </c>
    </row>
    <row r="253" spans="1:6">
      <c r="A253" s="8" t="str">
        <f>"1911505510240"</f>
        <v>1911505510240</v>
      </c>
      <c r="B253" s="9" t="s">
        <v>344</v>
      </c>
      <c r="C253" s="10" t="s">
        <v>184</v>
      </c>
      <c r="D253" s="11">
        <v>36975</v>
      </c>
      <c r="E253" s="8" t="str">
        <f>"Thành Phố Hồ Chí Minh"</f>
        <v>Thành Phố Hồ Chí Minh</v>
      </c>
      <c r="F253" s="8" t="str">
        <f>"19TDH2"</f>
        <v>19TDH2</v>
      </c>
    </row>
    <row r="254" spans="1:6">
      <c r="A254" s="8" t="str">
        <f>"2050611200170"</f>
        <v>2050611200170</v>
      </c>
      <c r="B254" s="9" t="s">
        <v>345</v>
      </c>
      <c r="C254" s="10" t="s">
        <v>190</v>
      </c>
      <c r="D254" s="11">
        <v>37521</v>
      </c>
      <c r="E254" s="8" t="str">
        <f>"Tỉnh Quảng Ngãi"</f>
        <v>Tỉnh Quảng Ngãi</v>
      </c>
      <c r="F254" s="8" t="str">
        <f>"20XD1"</f>
        <v>20XD1</v>
      </c>
    </row>
    <row r="255" spans="1:6">
      <c r="A255" s="8" t="str">
        <f>"2050611200164"</f>
        <v>2050611200164</v>
      </c>
      <c r="B255" s="9" t="s">
        <v>38</v>
      </c>
      <c r="C255" s="10" t="s">
        <v>346</v>
      </c>
      <c r="D255" s="11">
        <v>37541</v>
      </c>
      <c r="E255" s="8" t="str">
        <f>"Thành Phố Đà Nẵng"</f>
        <v>Thành Phố Đà Nẵng</v>
      </c>
      <c r="F255" s="8" t="str">
        <f>"20XD1"</f>
        <v>20XD1</v>
      </c>
    </row>
    <row r="256" spans="1:6">
      <c r="A256" s="8" t="str">
        <f>"2050411200151"</f>
        <v>2050411200151</v>
      </c>
      <c r="B256" s="9" t="s">
        <v>347</v>
      </c>
      <c r="C256" s="10" t="s">
        <v>46</v>
      </c>
      <c r="D256" s="11">
        <v>37551</v>
      </c>
      <c r="E256" s="8" t="str">
        <f>"Tỉnh Quảng Ngãi"</f>
        <v>Tỉnh Quảng Ngãi</v>
      </c>
      <c r="F256" s="8" t="str">
        <f>"20C1"</f>
        <v>20C1</v>
      </c>
    </row>
    <row r="257" spans="1:6">
      <c r="A257" s="8" t="str">
        <f>"2050611200146"</f>
        <v>2050611200146</v>
      </c>
      <c r="B257" s="9" t="s">
        <v>348</v>
      </c>
      <c r="C257" s="10" t="s">
        <v>1</v>
      </c>
      <c r="D257" s="11">
        <v>37365</v>
      </c>
      <c r="E257" s="8" t="str">
        <f>"Tỉnh Bình Định"</f>
        <v>Tỉnh Bình Định</v>
      </c>
      <c r="F257" s="8" t="str">
        <f>"20XD1"</f>
        <v>20XD1</v>
      </c>
    </row>
    <row r="258" spans="1:6">
      <c r="A258" s="8" t="str">
        <f>"2050611200101"</f>
        <v>2050611200101</v>
      </c>
      <c r="B258" s="9" t="s">
        <v>349</v>
      </c>
      <c r="C258" s="10" t="s">
        <v>192</v>
      </c>
      <c r="D258" s="11">
        <v>37455</v>
      </c>
      <c r="E258" s="8" t="str">
        <f>"Tỉnh Quảng Trị"</f>
        <v>Tỉnh Quảng Trị</v>
      </c>
      <c r="F258" s="8" t="str">
        <f>"20XD1"</f>
        <v>20XD1</v>
      </c>
    </row>
    <row r="259" spans="1:6">
      <c r="A259" s="8" t="str">
        <f>"2050611200135"</f>
        <v>2050611200135</v>
      </c>
      <c r="B259" s="9" t="s">
        <v>350</v>
      </c>
      <c r="C259" s="10" t="s">
        <v>351</v>
      </c>
      <c r="D259" s="11">
        <v>37376</v>
      </c>
      <c r="E259" s="8" t="str">
        <f>"Tỉnh Quảng Nam"</f>
        <v>Tỉnh Quảng Nam</v>
      </c>
      <c r="F259" s="8" t="str">
        <f>"20XD1"</f>
        <v>20XD1</v>
      </c>
    </row>
    <row r="260" spans="1:6">
      <c r="A260" s="8" t="str">
        <f>"1911504310111"</f>
        <v>1911504310111</v>
      </c>
      <c r="B260" s="9" t="s">
        <v>247</v>
      </c>
      <c r="C260" s="10" t="s">
        <v>52</v>
      </c>
      <c r="D260" s="11">
        <v>36988</v>
      </c>
      <c r="E260" s="8" t="str">
        <f>"Thành Phố Đà Nẵng"</f>
        <v>Thành Phố Đà Nẵng</v>
      </c>
      <c r="F260" s="8" t="str">
        <f>"19N1"</f>
        <v>19N1</v>
      </c>
    </row>
    <row r="261" spans="1:6">
      <c r="A261" s="8" t="str">
        <f>"2050611200156"</f>
        <v>2050611200156</v>
      </c>
      <c r="B261" s="9" t="s">
        <v>201</v>
      </c>
      <c r="C261" s="10" t="s">
        <v>288</v>
      </c>
      <c r="D261" s="11">
        <v>37572</v>
      </c>
      <c r="E261" s="8" t="str">
        <f>"Tỉnh An Giang"</f>
        <v>Tỉnh An Giang</v>
      </c>
      <c r="F261" s="8" t="str">
        <f>"20XD1"</f>
        <v>20XD1</v>
      </c>
    </row>
    <row r="262" spans="1:6">
      <c r="A262" s="8" t="str">
        <f>"1711504210221"</f>
        <v>1711504210221</v>
      </c>
      <c r="B262" s="9" t="s">
        <v>159</v>
      </c>
      <c r="C262" s="10" t="s">
        <v>310</v>
      </c>
      <c r="D262" s="11">
        <v>36355</v>
      </c>
      <c r="E262" s="8" t="str">
        <f>"Tỉnh Gia Lai"</f>
        <v>Tỉnh Gia Lai</v>
      </c>
      <c r="F262" s="8" t="str">
        <f>"17OTO2"</f>
        <v>17OTO2</v>
      </c>
    </row>
    <row r="263" spans="1:6">
      <c r="A263" s="8" t="str">
        <f>"1811505310340"</f>
        <v>1811505310340</v>
      </c>
      <c r="B263" s="9" t="s">
        <v>72</v>
      </c>
      <c r="C263" s="10" t="s">
        <v>352</v>
      </c>
      <c r="D263" s="11">
        <v>36753</v>
      </c>
      <c r="E263" s="8" t="str">
        <f>"Tỉnh Quảng Ngãi"</f>
        <v>Tỉnh Quảng Ngãi</v>
      </c>
      <c r="F263" s="8" t="str">
        <f>"18T3"</f>
        <v>18T3</v>
      </c>
    </row>
    <row r="264" spans="1:6">
      <c r="A264" s="8" t="str">
        <f>"1911505120262"</f>
        <v>1911505120262</v>
      </c>
      <c r="B264" s="9" t="s">
        <v>38</v>
      </c>
      <c r="C264" s="10" t="s">
        <v>353</v>
      </c>
      <c r="D264" s="11">
        <v>37151</v>
      </c>
      <c r="E264" s="8" t="str">
        <f>"Tỉnh Quảng Nam"</f>
        <v>Tỉnh Quảng Nam</v>
      </c>
      <c r="F264" s="8" t="str">
        <f>"19D1"</f>
        <v>19D1</v>
      </c>
    </row>
    <row r="265" spans="1:6">
      <c r="A265" s="8" t="str">
        <f>"171250433241"</f>
        <v>171250433241</v>
      </c>
      <c r="B265" s="9" t="s">
        <v>354</v>
      </c>
      <c r="C265" s="10" t="s">
        <v>355</v>
      </c>
      <c r="D265" s="11">
        <v>36470</v>
      </c>
      <c r="E265" s="8" t="str">
        <f>"Thành Phố Đà Nẵng"</f>
        <v>Thành Phố Đà Nẵng</v>
      </c>
      <c r="F265" s="8" t="str">
        <f>"17N2"</f>
        <v>17N2</v>
      </c>
    </row>
    <row r="266" spans="1:6">
      <c r="A266" s="8" t="str">
        <f>"1911504410213"</f>
        <v>1911504410213</v>
      </c>
      <c r="B266" s="9" t="s">
        <v>185</v>
      </c>
      <c r="C266" s="10" t="s">
        <v>356</v>
      </c>
      <c r="D266" s="11">
        <v>37248</v>
      </c>
      <c r="E266" s="8" t="str">
        <f>"Tỉnh Huế"</f>
        <v>Tỉnh Huế</v>
      </c>
      <c r="F266" s="8" t="str">
        <f>"19CDT2"</f>
        <v>19CDT2</v>
      </c>
    </row>
    <row r="267" spans="1:6">
      <c r="A267" s="8" t="str">
        <f>"1911506310141"</f>
        <v>1911506310141</v>
      </c>
      <c r="B267" s="9" t="s">
        <v>357</v>
      </c>
      <c r="C267" s="10" t="s">
        <v>246</v>
      </c>
      <c r="D267" s="11">
        <v>36991</v>
      </c>
      <c r="E267" s="8" t="str">
        <f>"Tỉnh Kon Tum"</f>
        <v>Tỉnh Kon Tum</v>
      </c>
      <c r="F267" s="8" t="str">
        <f>"19XC1"</f>
        <v>19XC1</v>
      </c>
    </row>
    <row r="268" spans="1:6">
      <c r="A268" s="8" t="str">
        <f>"1811504210112"</f>
        <v>1811504210112</v>
      </c>
      <c r="B268" s="9" t="s">
        <v>64</v>
      </c>
      <c r="C268" s="10" t="s">
        <v>69</v>
      </c>
      <c r="D268" s="11">
        <v>36440</v>
      </c>
      <c r="E268" s="8" t="str">
        <f>"Tỉnh Đắk Lắk"</f>
        <v>Tỉnh Đắk Lắk</v>
      </c>
      <c r="F268" s="8" t="str">
        <f>"18DL1"</f>
        <v>18DL1</v>
      </c>
    </row>
    <row r="269" spans="1:6">
      <c r="A269" s="8" t="str">
        <f>"1911505310268"</f>
        <v>1911505310268</v>
      </c>
      <c r="B269" s="9" t="s">
        <v>358</v>
      </c>
      <c r="C269" s="10" t="s">
        <v>246</v>
      </c>
      <c r="D269" s="11">
        <v>36973</v>
      </c>
      <c r="E269" s="8" t="str">
        <f>"Tỉnh Quảng Nam"</f>
        <v>Tỉnh Quảng Nam</v>
      </c>
      <c r="F269" s="8" t="str">
        <f>"19T2"</f>
        <v>19T2</v>
      </c>
    </row>
    <row r="270" spans="1:6">
      <c r="A270" s="8" t="str">
        <f>"1911505410141"</f>
        <v>1911505410141</v>
      </c>
      <c r="B270" s="9" t="s">
        <v>359</v>
      </c>
      <c r="C270" s="10" t="s">
        <v>360</v>
      </c>
      <c r="D270" s="11">
        <v>37189</v>
      </c>
      <c r="E270" s="8" t="str">
        <f>"Tỉnh Bình Định"</f>
        <v>Tỉnh Bình Định</v>
      </c>
      <c r="F270" s="8" t="str">
        <f>"19DT1"</f>
        <v>19DT1</v>
      </c>
    </row>
    <row r="271" spans="1:6">
      <c r="A271" s="8" t="str">
        <f>"1811505310423"</f>
        <v>1811505310423</v>
      </c>
      <c r="B271" s="9" t="s">
        <v>361</v>
      </c>
      <c r="C271" s="10" t="s">
        <v>329</v>
      </c>
      <c r="D271" s="11">
        <v>36738</v>
      </c>
      <c r="E271" s="8" t="str">
        <f>"Tỉnh Quảng Nam"</f>
        <v>Tỉnh Quảng Nam</v>
      </c>
      <c r="F271" s="8" t="str">
        <f>"18T4"</f>
        <v>18T4</v>
      </c>
    </row>
    <row r="272" spans="1:6">
      <c r="A272" s="8" t="str">
        <f>"2050531200158"</f>
        <v>2050531200158</v>
      </c>
      <c r="B272" s="9" t="s">
        <v>312</v>
      </c>
      <c r="C272" s="10" t="s">
        <v>14</v>
      </c>
      <c r="D272" s="11">
        <v>37286</v>
      </c>
      <c r="E272" s="8" t="str">
        <f>"Tỉnh Quảng Trị"</f>
        <v>Tỉnh Quảng Trị</v>
      </c>
      <c r="F272" s="8" t="str">
        <f>"20T1"</f>
        <v>20T1</v>
      </c>
    </row>
    <row r="273" spans="1:6">
      <c r="A273" s="8" t="str">
        <f>"1811504310101"</f>
        <v>1811504310101</v>
      </c>
      <c r="B273" s="9" t="s">
        <v>362</v>
      </c>
      <c r="C273" s="10" t="s">
        <v>323</v>
      </c>
      <c r="D273" s="11">
        <v>36541</v>
      </c>
      <c r="E273" s="8" t="str">
        <f>"Tỉnh Huế"</f>
        <v>Tỉnh Huế</v>
      </c>
      <c r="F273" s="8" t="str">
        <f>"18N1"</f>
        <v>18N1</v>
      </c>
    </row>
    <row r="274" spans="1:6">
      <c r="A274" s="8" t="str">
        <f>"1711505510123"</f>
        <v>1711505510123</v>
      </c>
      <c r="B274" s="9" t="s">
        <v>363</v>
      </c>
      <c r="C274" s="10" t="s">
        <v>364</v>
      </c>
      <c r="D274" s="11">
        <v>36516</v>
      </c>
      <c r="E274" s="8" t="str">
        <f>"Tỉnh Long An"</f>
        <v>Tỉnh Long An</v>
      </c>
      <c r="F274" s="8" t="str">
        <f>"17TDH1"</f>
        <v>17TDH1</v>
      </c>
    </row>
    <row r="275" spans="1:6">
      <c r="A275" s="8" t="str">
        <f>"1911507210116"</f>
        <v>1911507210116</v>
      </c>
      <c r="B275" s="9" t="s">
        <v>365</v>
      </c>
      <c r="C275" s="10" t="s">
        <v>366</v>
      </c>
      <c r="D275" s="11">
        <v>37017</v>
      </c>
      <c r="E275" s="8" t="str">
        <f>"Tỉnh Quảng Ngãi"</f>
        <v>Tỉnh Quảng Ngãi</v>
      </c>
      <c r="F275" s="8" t="str">
        <f>"19MT1"</f>
        <v>19MT1</v>
      </c>
    </row>
    <row r="276" spans="1:6">
      <c r="A276" s="8" t="str">
        <f>"1811505120130"</f>
        <v>1811505120130</v>
      </c>
      <c r="B276" s="9" t="s">
        <v>367</v>
      </c>
      <c r="C276" s="10" t="s">
        <v>123</v>
      </c>
      <c r="D276" s="11">
        <v>36647</v>
      </c>
      <c r="E276" s="8" t="str">
        <f>"Tỉnh Quảng Nam"</f>
        <v>Tỉnh Quảng Nam</v>
      </c>
      <c r="F276" s="8" t="str">
        <f>"18D1"</f>
        <v>18D1</v>
      </c>
    </row>
    <row r="277" spans="1:6">
      <c r="A277" s="8" t="str">
        <f>"1811504410235"</f>
        <v>1811504410235</v>
      </c>
      <c r="B277" s="9" t="s">
        <v>368</v>
      </c>
      <c r="C277" s="10" t="s">
        <v>369</v>
      </c>
      <c r="D277" s="11">
        <v>36857</v>
      </c>
      <c r="E277" s="8" t="str">
        <f>"Thành Phố Đà Nẵng"</f>
        <v>Thành Phố Đà Nẵng</v>
      </c>
      <c r="F277" s="8" t="str">
        <f>"18CDT2"</f>
        <v>18CDT2</v>
      </c>
    </row>
    <row r="278" spans="1:6">
      <c r="A278" s="8" t="str">
        <f>"2050531200250"</f>
        <v>2050531200250</v>
      </c>
      <c r="B278" s="9" t="s">
        <v>370</v>
      </c>
      <c r="C278" s="10" t="s">
        <v>178</v>
      </c>
      <c r="D278" s="11">
        <v>37420</v>
      </c>
      <c r="E278" s="8" t="str">
        <f>"Thành Phố Đà Nẵng"</f>
        <v>Thành Phố Đà Nẵng</v>
      </c>
      <c r="F278" s="8" t="str">
        <f>"20T2"</f>
        <v>20T2</v>
      </c>
    </row>
    <row r="279" spans="1:6">
      <c r="A279" s="8" t="str">
        <f>"1711505110130"</f>
        <v>1711505110130</v>
      </c>
      <c r="B279" s="9" t="s">
        <v>371</v>
      </c>
      <c r="C279" s="10" t="s">
        <v>128</v>
      </c>
      <c r="D279" s="11">
        <v>36185</v>
      </c>
      <c r="E279" s="8" t="str">
        <f>"Thành Phố Đà Nẵng"</f>
        <v>Thành Phố Đà Nẵng</v>
      </c>
      <c r="F279" s="8" t="str">
        <f>"17KTDT1"</f>
        <v>17KTDT1</v>
      </c>
    </row>
    <row r="280" spans="1:6">
      <c r="A280" s="8" t="str">
        <f>"1711505110112"</f>
        <v>1711505110112</v>
      </c>
      <c r="B280" s="9" t="s">
        <v>372</v>
      </c>
      <c r="C280" s="10" t="s">
        <v>39</v>
      </c>
      <c r="D280" s="11">
        <v>36430</v>
      </c>
      <c r="E280" s="8" t="str">
        <f>"Tỉnh Gia Lai"</f>
        <v>Tỉnh Gia Lai</v>
      </c>
      <c r="F280" s="8" t="str">
        <f>"17KTDT1"</f>
        <v>17KTDT1</v>
      </c>
    </row>
    <row r="281" spans="1:6">
      <c r="A281" s="8" t="str">
        <f>"1711505110109"</f>
        <v>1711505110109</v>
      </c>
      <c r="B281" s="9" t="s">
        <v>373</v>
      </c>
      <c r="C281" s="10" t="s">
        <v>374</v>
      </c>
      <c r="D281" s="11">
        <v>36473</v>
      </c>
      <c r="E281" s="8" t="str">
        <f>"Tỉnh Huế"</f>
        <v>Tỉnh Huế</v>
      </c>
      <c r="F281" s="8" t="str">
        <f>"17KTDT1"</f>
        <v>17KTDT1</v>
      </c>
    </row>
    <row r="282" spans="1:6" ht="26.25">
      <c r="A282" s="8" t="str">
        <f>"2050551200161"</f>
        <v>2050551200161</v>
      </c>
      <c r="B282" s="9" t="s">
        <v>375</v>
      </c>
      <c r="C282" s="10" t="s">
        <v>273</v>
      </c>
      <c r="D282" s="11">
        <v>37344</v>
      </c>
      <c r="E282" s="8" t="str">
        <f>"Tỉnh Quảng Nam"</f>
        <v>Tỉnh Quảng Nam</v>
      </c>
      <c r="F282" s="8" t="str">
        <f>"20TDH1"</f>
        <v>20TDH1</v>
      </c>
    </row>
    <row r="283" spans="1:6">
      <c r="A283" s="8" t="str">
        <f>"1811506120214"</f>
        <v>1811506120214</v>
      </c>
      <c r="B283" s="9" t="s">
        <v>376</v>
      </c>
      <c r="C283" s="10" t="s">
        <v>377</v>
      </c>
      <c r="D283" s="11">
        <v>36825</v>
      </c>
      <c r="E283" s="8" t="str">
        <f>"Tỉnh Quảng Nam"</f>
        <v>Tỉnh Quảng Nam</v>
      </c>
      <c r="F283" s="8" t="str">
        <f>"18XD2"</f>
        <v>18XD2</v>
      </c>
    </row>
    <row r="284" spans="1:6">
      <c r="A284" s="8" t="str">
        <f>"2050431200155"</f>
        <v>2050431200155</v>
      </c>
      <c r="B284" s="9" t="s">
        <v>378</v>
      </c>
      <c r="C284" s="10" t="s">
        <v>190</v>
      </c>
      <c r="D284" s="11">
        <v>37134</v>
      </c>
      <c r="E284" s="8" t="str">
        <f>"Tỉnh Quảng Nam"</f>
        <v>Tỉnh Quảng Nam</v>
      </c>
      <c r="F284" s="8" t="str">
        <f>"20N1"</f>
        <v>20N1</v>
      </c>
    </row>
    <row r="285" spans="1:6">
      <c r="A285" s="8" t="str">
        <f>"2050531200146"</f>
        <v>2050531200146</v>
      </c>
      <c r="B285" s="9" t="s">
        <v>8</v>
      </c>
      <c r="C285" s="10" t="s">
        <v>143</v>
      </c>
      <c r="D285" s="11">
        <v>37425</v>
      </c>
      <c r="E285" s="8" t="str">
        <f>"Thành Phố Đà Nẵng"</f>
        <v>Thành Phố Đà Nẵng</v>
      </c>
      <c r="F285" s="8" t="str">
        <f>"20T1"</f>
        <v>20T1</v>
      </c>
    </row>
    <row r="286" spans="1:6">
      <c r="A286" s="8" t="str">
        <f>"2050531200138"</f>
        <v>2050531200138</v>
      </c>
      <c r="B286" s="9" t="s">
        <v>379</v>
      </c>
      <c r="C286" s="10" t="s">
        <v>80</v>
      </c>
      <c r="D286" s="11">
        <v>37524</v>
      </c>
      <c r="E286" s="8" t="str">
        <f>"Thành Phố Đà Nẵng"</f>
        <v>Thành Phố Đà Nẵng</v>
      </c>
      <c r="F286" s="8" t="str">
        <f>"20T1"</f>
        <v>20T1</v>
      </c>
    </row>
    <row r="287" spans="1:6">
      <c r="A287" s="8" t="str">
        <f>"1911504110227"</f>
        <v>1911504110227</v>
      </c>
      <c r="B287" s="9" t="s">
        <v>129</v>
      </c>
      <c r="C287" s="10" t="s">
        <v>222</v>
      </c>
      <c r="D287" s="11">
        <v>37197</v>
      </c>
      <c r="E287" s="8" t="str">
        <f>"Tỉnh Hà Tĩnh"</f>
        <v>Tỉnh Hà Tĩnh</v>
      </c>
      <c r="F287" s="8" t="str">
        <f>"19C2"</f>
        <v>19C2</v>
      </c>
    </row>
    <row r="288" spans="1:6">
      <c r="A288" s="8" t="str">
        <f>"171250433205"</f>
        <v>171250433205</v>
      </c>
      <c r="B288" s="9" t="s">
        <v>380</v>
      </c>
      <c r="C288" s="10" t="s">
        <v>37</v>
      </c>
      <c r="D288" s="11">
        <v>36259</v>
      </c>
      <c r="E288" s="8" t="str">
        <f>"Tỉnh Gia Lai"</f>
        <v>Tỉnh Gia Lai</v>
      </c>
      <c r="F288" s="8" t="str">
        <f>"17N2"</f>
        <v>17N2</v>
      </c>
    </row>
    <row r="289" spans="1:6">
      <c r="A289" s="8" t="str">
        <f>"1911504110213"</f>
        <v>1911504110213</v>
      </c>
      <c r="B289" s="9" t="s">
        <v>381</v>
      </c>
      <c r="C289" s="10" t="s">
        <v>382</v>
      </c>
      <c r="D289" s="11">
        <v>37193</v>
      </c>
      <c r="E289" s="8" t="str">
        <f>"Tỉnh Quảng Ngãi"</f>
        <v>Tỉnh Quảng Ngãi</v>
      </c>
      <c r="F289" s="8" t="str">
        <f>"19C2"</f>
        <v>19C2</v>
      </c>
    </row>
    <row r="290" spans="1:6">
      <c r="A290" s="8" t="str">
        <f>"1811505120202"</f>
        <v>1811505120202</v>
      </c>
      <c r="B290" s="9" t="s">
        <v>383</v>
      </c>
      <c r="C290" s="10" t="s">
        <v>384</v>
      </c>
      <c r="D290" s="11">
        <v>36728</v>
      </c>
      <c r="E290" s="8" t="str">
        <f>"Tỉnh Quảng Ngãi"</f>
        <v>Tỉnh Quảng Ngãi</v>
      </c>
      <c r="F290" s="8" t="str">
        <f>"18D4"</f>
        <v>18D4</v>
      </c>
    </row>
    <row r="291" spans="1:6">
      <c r="A291" s="8" t="str">
        <f>"2050421200118"</f>
        <v>2050421200118</v>
      </c>
      <c r="B291" s="9" t="s">
        <v>385</v>
      </c>
      <c r="C291" s="10" t="s">
        <v>341</v>
      </c>
      <c r="D291" s="11">
        <v>37373</v>
      </c>
      <c r="E291" s="8" t="str">
        <f>"Tỉnh Quảng Nam"</f>
        <v>Tỉnh Quảng Nam</v>
      </c>
      <c r="F291" s="8" t="str">
        <f>"20DL1"</f>
        <v>20DL1</v>
      </c>
    </row>
    <row r="292" spans="1:6">
      <c r="A292" s="8" t="str">
        <f>"1811505310137"</f>
        <v>1811505310137</v>
      </c>
      <c r="B292" s="9" t="s">
        <v>386</v>
      </c>
      <c r="C292" s="10" t="s">
        <v>387</v>
      </c>
      <c r="D292" s="11">
        <v>36820</v>
      </c>
      <c r="E292" s="8" t="str">
        <f>"Tỉnh Quảng Nam"</f>
        <v>Tỉnh Quảng Nam</v>
      </c>
      <c r="F292" s="8" t="str">
        <f>"18T1"</f>
        <v>18T1</v>
      </c>
    </row>
    <row r="293" spans="1:6">
      <c r="A293" s="8" t="str">
        <f>"1811504110103"</f>
        <v>1811504110103</v>
      </c>
      <c r="B293" s="9" t="s">
        <v>388</v>
      </c>
      <c r="C293" s="10" t="s">
        <v>389</v>
      </c>
      <c r="D293" s="11">
        <v>36877</v>
      </c>
      <c r="E293" s="8" t="str">
        <f>"Tỉnh Quảng Ngãi"</f>
        <v>Tỉnh Quảng Ngãi</v>
      </c>
      <c r="F293" s="8" t="str">
        <f>"18C1"</f>
        <v>18C1</v>
      </c>
    </row>
    <row r="294" spans="1:6">
      <c r="A294" s="8" t="str">
        <f>"1911504310154"</f>
        <v>1911504310154</v>
      </c>
      <c r="B294" s="9" t="s">
        <v>390</v>
      </c>
      <c r="C294" s="10" t="s">
        <v>391</v>
      </c>
      <c r="D294" s="11">
        <v>36924</v>
      </c>
      <c r="E294" s="8" t="str">
        <f>"Tỉnh Quảng Nam"</f>
        <v>Tỉnh Quảng Nam</v>
      </c>
      <c r="F294" s="8" t="str">
        <f>"19N1"</f>
        <v>19N1</v>
      </c>
    </row>
    <row r="295" spans="1:6">
      <c r="A295" s="8" t="str">
        <f>"1811504310136"</f>
        <v>1811504310136</v>
      </c>
      <c r="B295" s="9" t="s">
        <v>392</v>
      </c>
      <c r="C295" s="10" t="s">
        <v>291</v>
      </c>
      <c r="D295" s="11">
        <v>36613</v>
      </c>
      <c r="E295" s="8" t="str">
        <f>"Tỉnh Quảng Nam"</f>
        <v>Tỉnh Quảng Nam</v>
      </c>
      <c r="F295" s="8" t="str">
        <f>"18N1"</f>
        <v>18N1</v>
      </c>
    </row>
    <row r="296" spans="1:6">
      <c r="A296" s="8" t="str">
        <f>"1811506120114"</f>
        <v>1811506120114</v>
      </c>
      <c r="B296" s="9" t="s">
        <v>393</v>
      </c>
      <c r="C296" s="10" t="s">
        <v>377</v>
      </c>
      <c r="D296" s="11">
        <v>36658</v>
      </c>
      <c r="E296" s="8" t="str">
        <f>"Tỉnh An Giang"</f>
        <v>Tỉnh An Giang</v>
      </c>
      <c r="F296" s="8" t="str">
        <f>"18XD1"</f>
        <v>18XD1</v>
      </c>
    </row>
    <row r="297" spans="1:6">
      <c r="A297" s="8" t="str">
        <f>"1911504110148"</f>
        <v>1911504110148</v>
      </c>
      <c r="B297" s="9" t="s">
        <v>394</v>
      </c>
      <c r="C297" s="10" t="s">
        <v>246</v>
      </c>
      <c r="D297" s="11">
        <v>36955</v>
      </c>
      <c r="E297" s="8" t="str">
        <f>"Tỉnh Quảng Ngãi"</f>
        <v>Tỉnh Quảng Ngãi</v>
      </c>
      <c r="F297" s="8" t="str">
        <f>"19C1"</f>
        <v>19C1</v>
      </c>
    </row>
    <row r="298" spans="1:6">
      <c r="A298" s="8" t="str">
        <f>"2050411200214"</f>
        <v>2050411200214</v>
      </c>
      <c r="B298" s="9" t="s">
        <v>395</v>
      </c>
      <c r="C298" s="10" t="s">
        <v>156</v>
      </c>
      <c r="D298" s="11">
        <v>37390</v>
      </c>
      <c r="E298" s="8" t="str">
        <f>"Tỉnh Hà Tĩnh"</f>
        <v>Tỉnh Hà Tĩnh</v>
      </c>
      <c r="F298" s="8" t="str">
        <f>"20C2"</f>
        <v>20C2</v>
      </c>
    </row>
    <row r="299" spans="1:6">
      <c r="A299" s="8" t="str">
        <f>"1811504210129"</f>
        <v>1811504210129</v>
      </c>
      <c r="B299" s="9" t="s">
        <v>396</v>
      </c>
      <c r="C299" s="10" t="s">
        <v>397</v>
      </c>
      <c r="D299" s="11">
        <v>36708</v>
      </c>
      <c r="E299" s="8" t="str">
        <f>"Tỉnh Quảng Nam"</f>
        <v>Tỉnh Quảng Nam</v>
      </c>
      <c r="F299" s="8" t="str">
        <f>"18DL1"</f>
        <v>18DL1</v>
      </c>
    </row>
    <row r="300" spans="1:6">
      <c r="A300" s="8" t="str">
        <f>"1811505120151"</f>
        <v>1811505120151</v>
      </c>
      <c r="B300" s="9" t="s">
        <v>398</v>
      </c>
      <c r="C300" s="10" t="s">
        <v>399</v>
      </c>
      <c r="D300" s="11">
        <v>36861</v>
      </c>
      <c r="E300" s="8" t="str">
        <f>"Tỉnh Quảng Ngãi"</f>
        <v>Tỉnh Quảng Ngãi</v>
      </c>
      <c r="F300" s="8" t="str">
        <f>"18D3"</f>
        <v>18D3</v>
      </c>
    </row>
    <row r="301" spans="1:6">
      <c r="A301" s="8" t="str">
        <f>"2050411200143"</f>
        <v>2050411200143</v>
      </c>
      <c r="B301" s="9" t="s">
        <v>330</v>
      </c>
      <c r="C301" s="10" t="s">
        <v>400</v>
      </c>
      <c r="D301" s="11">
        <v>37526</v>
      </c>
      <c r="E301" s="8" t="str">
        <f>"Tỉnh Quảng Nam"</f>
        <v>Tỉnh Quảng Nam</v>
      </c>
      <c r="F301" s="8" t="str">
        <f>"20C1"</f>
        <v>20C1</v>
      </c>
    </row>
    <row r="302" spans="1:6">
      <c r="A302" s="8" t="str">
        <f>"2050411200131"</f>
        <v>2050411200131</v>
      </c>
      <c r="B302" s="9" t="s">
        <v>401</v>
      </c>
      <c r="C302" s="10" t="s">
        <v>402</v>
      </c>
      <c r="D302" s="11">
        <v>37457</v>
      </c>
      <c r="E302" s="8" t="str">
        <f>"Tỉnh Quảng Nam"</f>
        <v>Tỉnh Quảng Nam</v>
      </c>
      <c r="F302" s="8" t="str">
        <f>"20C1"</f>
        <v>20C1</v>
      </c>
    </row>
    <row r="303" spans="1:6">
      <c r="A303" s="8" t="str">
        <f>"2050441200133"</f>
        <v>2050441200133</v>
      </c>
      <c r="B303" s="9" t="s">
        <v>403</v>
      </c>
      <c r="C303" s="10" t="s">
        <v>343</v>
      </c>
      <c r="D303" s="11">
        <v>37494</v>
      </c>
      <c r="E303" s="8" t="str">
        <f>"Tỉnh Quảng Ngãi"</f>
        <v>Tỉnh Quảng Ngãi</v>
      </c>
      <c r="F303" s="8" t="str">
        <f>"20CDT1"</f>
        <v>20CDT1</v>
      </c>
    </row>
    <row r="304" spans="1:6">
      <c r="A304" s="8" t="str">
        <f>"1911504410208"</f>
        <v>1911504410208</v>
      </c>
      <c r="B304" s="9" t="s">
        <v>404</v>
      </c>
      <c r="C304" s="10" t="s">
        <v>137</v>
      </c>
      <c r="D304" s="11">
        <v>36927</v>
      </c>
      <c r="E304" s="8" t="str">
        <f>"Tỉnh Phú Yên"</f>
        <v>Tỉnh Phú Yên</v>
      </c>
      <c r="F304" s="8" t="str">
        <f>"19CDT2"</f>
        <v>19CDT2</v>
      </c>
    </row>
    <row r="305" spans="1:6">
      <c r="A305" s="8" t="str">
        <f>"2050421200223"</f>
        <v>2050421200223</v>
      </c>
      <c r="B305" s="9" t="s">
        <v>405</v>
      </c>
      <c r="C305" s="10" t="s">
        <v>406</v>
      </c>
      <c r="D305" s="11">
        <v>37477</v>
      </c>
      <c r="E305" s="8" t="str">
        <f>"Tỉnh Bình Định"</f>
        <v>Tỉnh Bình Định</v>
      </c>
      <c r="F305" s="8" t="str">
        <f>"20DL2"</f>
        <v>20DL2</v>
      </c>
    </row>
    <row r="306" spans="1:6">
      <c r="A306" s="8" t="str">
        <f>"1811505120349"</f>
        <v>1811505120349</v>
      </c>
      <c r="B306" s="9" t="s">
        <v>407</v>
      </c>
      <c r="C306" s="10" t="s">
        <v>408</v>
      </c>
      <c r="D306" s="11">
        <v>36553</v>
      </c>
      <c r="E306" s="8" t="str">
        <f>"Tỉnh Quảng Bình"</f>
        <v>Tỉnh Quảng Bình</v>
      </c>
      <c r="F306" s="8" t="str">
        <f>"18D4"</f>
        <v>18D4</v>
      </c>
    </row>
    <row r="307" spans="1:6">
      <c r="A307" s="8" t="str">
        <f>"1811505120104"</f>
        <v>1811505120104</v>
      </c>
      <c r="B307" s="9" t="s">
        <v>409</v>
      </c>
      <c r="C307" s="10" t="s">
        <v>258</v>
      </c>
      <c r="D307" s="11">
        <v>36705</v>
      </c>
      <c r="E307" s="8" t="str">
        <f>"Tỉnh Quảng Bình"</f>
        <v>Tỉnh Quảng Bình</v>
      </c>
      <c r="F307" s="8" t="str">
        <f>"18D3"</f>
        <v>18D3</v>
      </c>
    </row>
    <row r="308" spans="1:6">
      <c r="A308" s="8" t="str">
        <f>"1711505210115"</f>
        <v>1711505210115</v>
      </c>
      <c r="B308" s="9" t="s">
        <v>142</v>
      </c>
      <c r="C308" s="10" t="s">
        <v>127</v>
      </c>
      <c r="D308" s="11">
        <v>36315</v>
      </c>
      <c r="E308" s="8" t="str">
        <f>"Tỉnh Hà Tĩnh"</f>
        <v>Tỉnh Hà Tĩnh</v>
      </c>
      <c r="F308" s="8" t="str">
        <f>"17KTDT1"</f>
        <v>17KTDT1</v>
      </c>
    </row>
    <row r="309" spans="1:6">
      <c r="A309" s="8" t="str">
        <f>"2050611200141"</f>
        <v>2050611200141</v>
      </c>
      <c r="B309" s="9" t="s">
        <v>86</v>
      </c>
      <c r="C309" s="10" t="s">
        <v>410</v>
      </c>
      <c r="D309" s="11">
        <v>37580</v>
      </c>
      <c r="E309" s="8" t="str">
        <f>"Thành Phố Đà Nẵng"</f>
        <v>Thành Phố Đà Nẵng</v>
      </c>
      <c r="F309" s="8" t="str">
        <f>"20XD1"</f>
        <v>20XD1</v>
      </c>
    </row>
    <row r="310" spans="1:6">
      <c r="A310" s="8" t="str">
        <f>"2050611200106"</f>
        <v>2050611200106</v>
      </c>
      <c r="B310" s="9" t="s">
        <v>159</v>
      </c>
      <c r="C310" s="10" t="s">
        <v>411</v>
      </c>
      <c r="D310" s="11">
        <v>37271</v>
      </c>
      <c r="E310" s="8" t="str">
        <f>"Tỉnh Quảng Nam"</f>
        <v>Tỉnh Quảng Nam</v>
      </c>
      <c r="F310" s="8" t="str">
        <f>"20XD1"</f>
        <v>20XD1</v>
      </c>
    </row>
    <row r="311" spans="1:6">
      <c r="A311" s="8" t="str">
        <f>"2050721200106"</f>
        <v>2050721200106</v>
      </c>
      <c r="B311" s="9" t="s">
        <v>412</v>
      </c>
      <c r="C311" s="10" t="s">
        <v>413</v>
      </c>
      <c r="D311" s="11">
        <v>37062</v>
      </c>
      <c r="E311" s="8" t="str">
        <f>"Tỉnh Quảng Ngãi"</f>
        <v>Tỉnh Quảng Ngãi</v>
      </c>
      <c r="F311" s="8" t="str">
        <f>"20MT1"</f>
        <v>20MT1</v>
      </c>
    </row>
    <row r="312" spans="1:6">
      <c r="A312" s="8" t="str">
        <f>"1911504410232"</f>
        <v>1911504410232</v>
      </c>
      <c r="B312" s="9" t="s">
        <v>414</v>
      </c>
      <c r="C312" s="10" t="s">
        <v>415</v>
      </c>
      <c r="D312" s="11">
        <v>37157</v>
      </c>
      <c r="E312" s="8" t="str">
        <f>"Thành Phố Đà Nẵng"</f>
        <v>Thành Phố Đà Nẵng</v>
      </c>
      <c r="F312" s="8" t="str">
        <f>"19CDT2"</f>
        <v>19CDT2</v>
      </c>
    </row>
    <row r="313" spans="1:6">
      <c r="A313" s="8" t="str">
        <f>"1911506110136"</f>
        <v>1911506110136</v>
      </c>
      <c r="B313" s="9" t="s">
        <v>416</v>
      </c>
      <c r="C313" s="10" t="s">
        <v>161</v>
      </c>
      <c r="D313" s="11">
        <v>37006</v>
      </c>
      <c r="E313" s="8" t="str">
        <f>"Tỉnh Bình Định"</f>
        <v>Tỉnh Bình Định</v>
      </c>
      <c r="F313" s="8" t="str">
        <f>"19XD1"</f>
        <v>19XD1</v>
      </c>
    </row>
    <row r="314" spans="1:6">
      <c r="A314" s="8" t="str">
        <f>"1711504110134"</f>
        <v>1711504110134</v>
      </c>
      <c r="B314" s="9" t="s">
        <v>79</v>
      </c>
      <c r="C314" s="10" t="s">
        <v>417</v>
      </c>
      <c r="D314" s="11">
        <v>36379</v>
      </c>
      <c r="E314" s="8" t="str">
        <f>"Tỉnh Bình Định"</f>
        <v>Tỉnh Bình Định</v>
      </c>
      <c r="F314" s="8" t="str">
        <f>"17CTM1"</f>
        <v>17CTM1</v>
      </c>
    </row>
    <row r="315" spans="1:6">
      <c r="A315" s="8" t="str">
        <f>"1911505410139"</f>
        <v>1911505410139</v>
      </c>
      <c r="B315" s="9" t="s">
        <v>47</v>
      </c>
      <c r="C315" s="10" t="s">
        <v>418</v>
      </c>
      <c r="D315" s="11">
        <v>36805</v>
      </c>
      <c r="E315" s="8" t="str">
        <f>"Tỉnh Quảng Nam"</f>
        <v>Tỉnh Quảng Nam</v>
      </c>
      <c r="F315" s="8" t="str">
        <f>"19DT1"</f>
        <v>19DT1</v>
      </c>
    </row>
    <row r="316" spans="1:6">
      <c r="A316" s="8" t="str">
        <f>"1811506120165"</f>
        <v>1811506120165</v>
      </c>
      <c r="B316" s="9" t="s">
        <v>419</v>
      </c>
      <c r="C316" s="10" t="s">
        <v>420</v>
      </c>
      <c r="D316" s="11">
        <v>36804</v>
      </c>
      <c r="E316" s="8" t="str">
        <f>"Tỉnh Quảng Ngãi"</f>
        <v>Tỉnh Quảng Ngãi</v>
      </c>
      <c r="F316" s="8" t="str">
        <f>"18XD1"</f>
        <v>18XD1</v>
      </c>
    </row>
    <row r="317" spans="1:6">
      <c r="A317" s="8" t="str">
        <f>"1811506410122"</f>
        <v>1811506410122</v>
      </c>
      <c r="B317" s="9" t="s">
        <v>64</v>
      </c>
      <c r="C317" s="10" t="s">
        <v>329</v>
      </c>
      <c r="D317" s="11">
        <v>36466</v>
      </c>
      <c r="E317" s="8" t="str">
        <f>"Tỉnh Đắk Lắk"</f>
        <v>Tỉnh Đắk Lắk</v>
      </c>
      <c r="F317" s="8" t="str">
        <f>"18XH1"</f>
        <v>18XH1</v>
      </c>
    </row>
    <row r="318" spans="1:6">
      <c r="A318" s="8" t="str">
        <f>"1711504210242"</f>
        <v>1711504210242</v>
      </c>
      <c r="B318" s="9" t="s">
        <v>421</v>
      </c>
      <c r="C318" s="10" t="s">
        <v>91</v>
      </c>
      <c r="D318" s="11">
        <v>36437</v>
      </c>
      <c r="E318" s="8" t="str">
        <f>"Tỉnh Đắk Lắk"</f>
        <v>Tỉnh Đắk Lắk</v>
      </c>
      <c r="F318" s="8" t="str">
        <f>"17OTO2"</f>
        <v>17OTO2</v>
      </c>
    </row>
    <row r="319" spans="1:6">
      <c r="A319" s="8" t="str">
        <f>"2050531200353"</f>
        <v>2050531200353</v>
      </c>
      <c r="B319" s="9" t="s">
        <v>422</v>
      </c>
      <c r="C319" s="10" t="s">
        <v>246</v>
      </c>
      <c r="D319" s="11">
        <v>37592</v>
      </c>
      <c r="E319" s="8" t="str">
        <f>"Thành Phố Đà Nẵng"</f>
        <v>Thành Phố Đà Nẵng</v>
      </c>
      <c r="F319" s="8" t="str">
        <f>"20T3"</f>
        <v>20T3</v>
      </c>
    </row>
    <row r="320" spans="1:6">
      <c r="A320" s="8" t="str">
        <f>"171250413455"</f>
        <v>171250413455</v>
      </c>
      <c r="B320" s="9" t="s">
        <v>423</v>
      </c>
      <c r="C320" s="10" t="s">
        <v>93</v>
      </c>
      <c r="D320" s="11">
        <v>36102</v>
      </c>
      <c r="E320" s="8" t="str">
        <f>"Tỉnh Quảng Nam"</f>
        <v>Tỉnh Quảng Nam</v>
      </c>
      <c r="F320" s="8" t="str">
        <f>"17C4"</f>
        <v>17C4</v>
      </c>
    </row>
    <row r="321" spans="1:6">
      <c r="A321" s="8" t="str">
        <f>"1711504210206"</f>
        <v>1711504210206</v>
      </c>
      <c r="B321" s="9" t="s">
        <v>42</v>
      </c>
      <c r="C321" s="10" t="s">
        <v>37</v>
      </c>
      <c r="D321" s="11">
        <v>36417</v>
      </c>
      <c r="E321" s="8" t="str">
        <f>"Tỉnh Quảng Ngãi"</f>
        <v>Tỉnh Quảng Ngãi</v>
      </c>
      <c r="F321" s="8" t="str">
        <f>"17OTO2"</f>
        <v>17OTO2</v>
      </c>
    </row>
    <row r="322" spans="1:6">
      <c r="A322" s="8" t="str">
        <f>"1911505120242"</f>
        <v>1911505120242</v>
      </c>
      <c r="B322" s="9" t="s">
        <v>424</v>
      </c>
      <c r="C322" s="10" t="s">
        <v>425</v>
      </c>
      <c r="D322" s="11">
        <v>36943</v>
      </c>
      <c r="E322" s="8" t="str">
        <f>"Tỉnh Quảng Ngãi"</f>
        <v>Tỉnh Quảng Ngãi</v>
      </c>
      <c r="F322" s="8" t="str">
        <f>"19D2"</f>
        <v>19D2</v>
      </c>
    </row>
    <row r="323" spans="1:6">
      <c r="A323" s="8" t="str">
        <f>"2050611200168"</f>
        <v>2050611200168</v>
      </c>
      <c r="B323" s="9" t="s">
        <v>426</v>
      </c>
      <c r="C323" s="10" t="s">
        <v>190</v>
      </c>
      <c r="D323" s="11">
        <v>37417</v>
      </c>
      <c r="E323" s="8" t="str">
        <f>"Tỉnh Quảng Trị"</f>
        <v>Tỉnh Quảng Trị</v>
      </c>
      <c r="F323" s="8" t="str">
        <f>"20XD1"</f>
        <v>20XD1</v>
      </c>
    </row>
    <row r="324" spans="1:6">
      <c r="A324" s="8" t="str">
        <f>"1711504210129"</f>
        <v>1711504210129</v>
      </c>
      <c r="B324" s="9" t="s">
        <v>38</v>
      </c>
      <c r="C324" s="10" t="s">
        <v>360</v>
      </c>
      <c r="D324" s="11">
        <v>36206</v>
      </c>
      <c r="E324" s="8" t="str">
        <f>"Tỉnh Quảng Nam"</f>
        <v>Tỉnh Quảng Nam</v>
      </c>
      <c r="F324" s="8" t="str">
        <f>"17OTO1"</f>
        <v>17OTO1</v>
      </c>
    </row>
    <row r="325" spans="1:6">
      <c r="A325" s="8" t="str">
        <f>"1811505310405"</f>
        <v>1811505310405</v>
      </c>
      <c r="B325" s="9" t="s">
        <v>274</v>
      </c>
      <c r="C325" s="10" t="s">
        <v>115</v>
      </c>
      <c r="D325" s="11">
        <v>36789</v>
      </c>
      <c r="E325" s="8" t="str">
        <f>"Tỉnh Quảng Ngãi"</f>
        <v>Tỉnh Quảng Ngãi</v>
      </c>
      <c r="F325" s="8" t="str">
        <f>"18T4"</f>
        <v>18T4</v>
      </c>
    </row>
    <row r="326" spans="1:6">
      <c r="A326" s="8" t="str">
        <f>"1911504410250"</f>
        <v>1911504410250</v>
      </c>
      <c r="B326" s="9" t="s">
        <v>427</v>
      </c>
      <c r="C326" s="10" t="s">
        <v>190</v>
      </c>
      <c r="D326" s="11">
        <v>37125</v>
      </c>
      <c r="E326" s="8" t="str">
        <f>"Tỉnh Quảng Ngãi"</f>
        <v>Tỉnh Quảng Ngãi</v>
      </c>
      <c r="F326" s="8" t="str">
        <f>"19CDT2"</f>
        <v>19CDT2</v>
      </c>
    </row>
    <row r="327" spans="1:6">
      <c r="A327" s="8" t="str">
        <f>"2050721200105"</f>
        <v>2050721200105</v>
      </c>
      <c r="B327" s="9" t="s">
        <v>428</v>
      </c>
      <c r="C327" s="10" t="s">
        <v>160</v>
      </c>
      <c r="D327" s="11">
        <v>36207</v>
      </c>
      <c r="E327" s="8" t="str">
        <f>"Tỉnh Quảng Nam"</f>
        <v>Tỉnh Quảng Nam</v>
      </c>
      <c r="F327" s="8" t="str">
        <f>"20MT1"</f>
        <v>20MT1</v>
      </c>
    </row>
    <row r="328" spans="1:6">
      <c r="A328" s="8" t="str">
        <f>"2050411200224"</f>
        <v>2050411200224</v>
      </c>
      <c r="B328" s="9" t="s">
        <v>144</v>
      </c>
      <c r="C328" s="10" t="s">
        <v>425</v>
      </c>
      <c r="D328" s="11">
        <v>37377</v>
      </c>
      <c r="E328" s="8" t="str">
        <f>"Tỉnh Quảng Ngãi"</f>
        <v>Tỉnh Quảng Ngãi</v>
      </c>
      <c r="F328" s="8" t="str">
        <f>"20C2"</f>
        <v>20C2</v>
      </c>
    </row>
    <row r="329" spans="1:6">
      <c r="A329" s="8" t="str">
        <f>"1811505120138"</f>
        <v>1811505120138</v>
      </c>
      <c r="B329" s="9" t="s">
        <v>429</v>
      </c>
      <c r="C329" s="10" t="s">
        <v>397</v>
      </c>
      <c r="D329" s="11">
        <v>36771</v>
      </c>
      <c r="E329" s="8" t="str">
        <f>"Tỉnh Đắk Lắk"</f>
        <v>Tỉnh Đắk Lắk</v>
      </c>
      <c r="F329" s="8" t="str">
        <f>"18D3"</f>
        <v>18D3</v>
      </c>
    </row>
    <row r="330" spans="1:6" ht="26.25">
      <c r="A330" s="8" t="str">
        <f>"2050721200104"</f>
        <v>2050721200104</v>
      </c>
      <c r="B330" s="9" t="s">
        <v>430</v>
      </c>
      <c r="C330" s="10" t="s">
        <v>410</v>
      </c>
      <c r="D330" s="11">
        <v>37364</v>
      </c>
      <c r="E330" s="8" t="str">
        <f>"Tỉnh Quảng Nam"</f>
        <v>Tỉnh Quảng Nam</v>
      </c>
      <c r="F330" s="8" t="str">
        <f>"20MT1"</f>
        <v>20MT1</v>
      </c>
    </row>
    <row r="331" spans="1:6" ht="26.25">
      <c r="A331" s="8" t="str">
        <f>"1911505410131"</f>
        <v>1911505410131</v>
      </c>
      <c r="B331" s="9" t="s">
        <v>431</v>
      </c>
      <c r="C331" s="10" t="s">
        <v>314</v>
      </c>
      <c r="D331" s="11">
        <v>36903</v>
      </c>
      <c r="E331" s="8" t="str">
        <f>"Tỉnh Quảng Ngãi"</f>
        <v>Tỉnh Quảng Ngãi</v>
      </c>
      <c r="F331" s="8" t="str">
        <f>"19DT1"</f>
        <v>19DT1</v>
      </c>
    </row>
    <row r="332" spans="1:6">
      <c r="A332" s="8" t="str">
        <f>"1811504110110"</f>
        <v>1811504110110</v>
      </c>
      <c r="B332" s="9" t="s">
        <v>432</v>
      </c>
      <c r="C332" s="10" t="s">
        <v>433</v>
      </c>
      <c r="D332" s="11">
        <v>36534</v>
      </c>
      <c r="E332" s="8" t="str">
        <f>"Tỉnh Quảng Ngãi"</f>
        <v>Tỉnh Quảng Ngãi</v>
      </c>
      <c r="F332" s="8" t="str">
        <f>"18C1"</f>
        <v>18C1</v>
      </c>
    </row>
    <row r="333" spans="1:6">
      <c r="A333" s="8" t="str">
        <f>"1911505510233"</f>
        <v>1911505510233</v>
      </c>
      <c r="B333" s="9" t="s">
        <v>434</v>
      </c>
      <c r="C333" s="10" t="s">
        <v>182</v>
      </c>
      <c r="D333" s="11">
        <v>36963</v>
      </c>
      <c r="E333" s="8" t="str">
        <f>"Tỉnh Quảng Ngãi"</f>
        <v>Tỉnh Quảng Ngãi</v>
      </c>
      <c r="F333" s="8" t="str">
        <f>"19TDH2"</f>
        <v>19TDH2</v>
      </c>
    </row>
    <row r="334" spans="1:6">
      <c r="A334" s="8" t="str">
        <f>"2050551200124"</f>
        <v>2050551200124</v>
      </c>
      <c r="B334" s="9" t="s">
        <v>8</v>
      </c>
      <c r="C334" s="10" t="s">
        <v>52</v>
      </c>
      <c r="D334" s="11">
        <v>37307</v>
      </c>
      <c r="E334" s="8" t="str">
        <f>"Tỉnh An Giang"</f>
        <v>Tỉnh An Giang</v>
      </c>
      <c r="F334" s="8" t="str">
        <f>"20TDH1"</f>
        <v>20TDH1</v>
      </c>
    </row>
    <row r="335" spans="1:6">
      <c r="A335" s="8" t="str">
        <f>"1811505310225"</f>
        <v>1811505310225</v>
      </c>
      <c r="B335" s="9" t="s">
        <v>72</v>
      </c>
      <c r="C335" s="10" t="s">
        <v>123</v>
      </c>
      <c r="D335" s="11">
        <v>36563</v>
      </c>
      <c r="E335" s="8" t="str">
        <f>"Tỉnh Quảng Nam"</f>
        <v>Tỉnh Quảng Nam</v>
      </c>
      <c r="F335" s="8" t="str">
        <f>"18T2"</f>
        <v>18T2</v>
      </c>
    </row>
    <row r="336" spans="1:6">
      <c r="A336" s="8" t="str">
        <f>"2050531200120"</f>
        <v>2050531200120</v>
      </c>
      <c r="B336" s="9" t="s">
        <v>435</v>
      </c>
      <c r="C336" s="10" t="s">
        <v>137</v>
      </c>
      <c r="D336" s="11">
        <v>37535</v>
      </c>
      <c r="E336" s="8" t="str">
        <f>"Tỉnh Quảng Nam"</f>
        <v>Tỉnh Quảng Nam</v>
      </c>
      <c r="F336" s="8" t="str">
        <f>"20T1"</f>
        <v>20T1</v>
      </c>
    </row>
    <row r="337" spans="1:6">
      <c r="A337" s="8" t="str">
        <f>"1811504210218"</f>
        <v>1811504210218</v>
      </c>
      <c r="B337" s="9" t="s">
        <v>436</v>
      </c>
      <c r="C337" s="10" t="s">
        <v>20</v>
      </c>
      <c r="D337" s="11">
        <v>36818</v>
      </c>
      <c r="E337" s="8" t="str">
        <f>"Tỉnh Quảng Ngãi"</f>
        <v>Tỉnh Quảng Ngãi</v>
      </c>
      <c r="F337" s="8" t="str">
        <f>"18DL2"</f>
        <v>18DL2</v>
      </c>
    </row>
    <row r="338" spans="1:6">
      <c r="A338" s="8" t="str">
        <f>"1911506110143"</f>
        <v>1911506110143</v>
      </c>
      <c r="B338" s="9" t="s">
        <v>47</v>
      </c>
      <c r="C338" s="10" t="s">
        <v>417</v>
      </c>
      <c r="D338" s="11">
        <v>37070</v>
      </c>
      <c r="E338" s="8" t="str">
        <f>"Tỉnh Quảng Ngãi"</f>
        <v>Tỉnh Quảng Ngãi</v>
      </c>
      <c r="F338" s="8" t="str">
        <f>"19XD1"</f>
        <v>19XD1</v>
      </c>
    </row>
    <row r="339" spans="1:6">
      <c r="A339" s="8" t="str">
        <f>"1911504410109"</f>
        <v>1911504410109</v>
      </c>
      <c r="B339" s="9" t="s">
        <v>437</v>
      </c>
      <c r="C339" s="10" t="s">
        <v>10</v>
      </c>
      <c r="D339" s="11">
        <v>37153</v>
      </c>
      <c r="E339" s="8" t="str">
        <f>"Tỉnh Quảng Nam"</f>
        <v>Tỉnh Quảng Nam</v>
      </c>
      <c r="F339" s="8" t="str">
        <f>"19CDT1"</f>
        <v>19CDT1</v>
      </c>
    </row>
    <row r="340" spans="1:6">
      <c r="A340" s="8" t="str">
        <f>"1711504110101"</f>
        <v>1711504110101</v>
      </c>
      <c r="B340" s="9" t="s">
        <v>438</v>
      </c>
      <c r="C340" s="10" t="s">
        <v>149</v>
      </c>
      <c r="D340" s="11">
        <v>36161</v>
      </c>
      <c r="E340" s="8" t="str">
        <f>"Tỉnh Đắk Lắk"</f>
        <v>Tỉnh Đắk Lắk</v>
      </c>
      <c r="F340" s="8" t="str">
        <f>"17CTM1"</f>
        <v>17CTM1</v>
      </c>
    </row>
    <row r="341" spans="1:6">
      <c r="A341" s="8" t="str">
        <f>"1811505520109"</f>
        <v>1811505520109</v>
      </c>
      <c r="B341" s="9" t="s">
        <v>439</v>
      </c>
      <c r="C341" s="10" t="s">
        <v>440</v>
      </c>
      <c r="D341" s="11">
        <v>36567</v>
      </c>
      <c r="E341" s="8" t="str">
        <f>"Tỉnh Gia Lai"</f>
        <v>Tỉnh Gia Lai</v>
      </c>
      <c r="F341" s="8" t="str">
        <f>"18TDH1"</f>
        <v>18TDH1</v>
      </c>
    </row>
    <row r="342" spans="1:6">
      <c r="A342" s="8" t="str">
        <f>"1711505210132"</f>
        <v>1711505210132</v>
      </c>
      <c r="B342" s="9" t="s">
        <v>441</v>
      </c>
      <c r="C342" s="10" t="s">
        <v>114</v>
      </c>
      <c r="D342" s="11">
        <v>36380</v>
      </c>
      <c r="E342" s="8" t="str">
        <f>"Tỉnh Quảng Nam"</f>
        <v>Tỉnh Quảng Nam</v>
      </c>
      <c r="F342" s="8" t="str">
        <f>"17HTD1"</f>
        <v>17HTD1</v>
      </c>
    </row>
    <row r="343" spans="1:6">
      <c r="A343" s="8" t="str">
        <f>"1911504310136"</f>
        <v>1911504310136</v>
      </c>
      <c r="B343" s="9" t="s">
        <v>442</v>
      </c>
      <c r="C343" s="10" t="s">
        <v>178</v>
      </c>
      <c r="D343" s="11">
        <v>36962</v>
      </c>
      <c r="E343" s="8" t="str">
        <f>"Tỉnh Quảng Ngãi"</f>
        <v>Tỉnh Quảng Ngãi</v>
      </c>
      <c r="F343" s="8" t="str">
        <f>"19N1"</f>
        <v>19N1</v>
      </c>
    </row>
    <row r="344" spans="1:6">
      <c r="A344" s="8" t="str">
        <f>"1811505120154"</f>
        <v>1811505120154</v>
      </c>
      <c r="B344" s="9" t="s">
        <v>443</v>
      </c>
      <c r="C344" s="10" t="s">
        <v>444</v>
      </c>
      <c r="D344" s="11">
        <v>35853</v>
      </c>
      <c r="E344" s="8" t="str">
        <f>"Tỉnh Quảng Ngãi"</f>
        <v>Tỉnh Quảng Ngãi</v>
      </c>
      <c r="F344" s="8" t="str">
        <f>"18D1"</f>
        <v>18D1</v>
      </c>
    </row>
    <row r="345" spans="1:6">
      <c r="A345" s="8" t="str">
        <f>"1911504310101"</f>
        <v>1911504310101</v>
      </c>
      <c r="B345" s="9" t="s">
        <v>8</v>
      </c>
      <c r="C345" s="10" t="s">
        <v>445</v>
      </c>
      <c r="D345" s="11">
        <v>37183</v>
      </c>
      <c r="E345" s="8" t="str">
        <f>"Tỉnh Quảng Nam"</f>
        <v>Tỉnh Quảng Nam</v>
      </c>
      <c r="F345" s="8" t="str">
        <f>"19N1"</f>
        <v>19N1</v>
      </c>
    </row>
    <row r="346" spans="1:6">
      <c r="A346" s="8" t="str">
        <f>"2050531200139"</f>
        <v>2050531200139</v>
      </c>
      <c r="B346" s="9" t="s">
        <v>446</v>
      </c>
      <c r="C346" s="10" t="s">
        <v>447</v>
      </c>
      <c r="D346" s="11">
        <v>37560</v>
      </c>
      <c r="E346" s="8" t="str">
        <f>"Tỉnh Quảng Nam"</f>
        <v>Tỉnh Quảng Nam</v>
      </c>
      <c r="F346" s="8" t="str">
        <f>"20T1"</f>
        <v>20T1</v>
      </c>
    </row>
    <row r="347" spans="1:6">
      <c r="A347" s="8" t="str">
        <f>"1811505520240"</f>
        <v>1811505520240</v>
      </c>
      <c r="B347" s="9" t="s">
        <v>28</v>
      </c>
      <c r="C347" s="10" t="s">
        <v>111</v>
      </c>
      <c r="D347" s="11">
        <v>36564</v>
      </c>
      <c r="E347" s="8" t="str">
        <f>"Tỉnh Quảng Trị"</f>
        <v>Tỉnh Quảng Trị</v>
      </c>
      <c r="F347" s="8" t="str">
        <f>"18TDH2"</f>
        <v>18TDH2</v>
      </c>
    </row>
    <row r="348" spans="1:6">
      <c r="A348" s="8" t="str">
        <f>"1811504310126"</f>
        <v>1811504310126</v>
      </c>
      <c r="B348" s="9" t="s">
        <v>448</v>
      </c>
      <c r="C348" s="10" t="s">
        <v>449</v>
      </c>
      <c r="D348" s="11">
        <v>36560</v>
      </c>
      <c r="E348" s="8" t="str">
        <f>"Tỉnh Quảng Ngãi"</f>
        <v>Tỉnh Quảng Ngãi</v>
      </c>
      <c r="F348" s="8" t="str">
        <f>"18N1"</f>
        <v>18N1</v>
      </c>
    </row>
    <row r="349" spans="1:6">
      <c r="A349" s="8" t="str">
        <f>"171250413462"</f>
        <v>171250413462</v>
      </c>
      <c r="B349" s="9" t="s">
        <v>293</v>
      </c>
      <c r="C349" s="10" t="s">
        <v>114</v>
      </c>
      <c r="D349" s="11">
        <v>36265</v>
      </c>
      <c r="E349" s="8" t="str">
        <f>"Tỉnh Quảng Ngãi"</f>
        <v>Tỉnh Quảng Ngãi</v>
      </c>
      <c r="F349" s="8" t="str">
        <f>"17C4"</f>
        <v>17C4</v>
      </c>
    </row>
    <row r="350" spans="1:6">
      <c r="A350" s="8" t="str">
        <f>"1811504210245"</f>
        <v>1811504210245</v>
      </c>
      <c r="B350" s="9" t="s">
        <v>70</v>
      </c>
      <c r="C350" s="10" t="s">
        <v>113</v>
      </c>
      <c r="D350" s="11">
        <v>36663</v>
      </c>
      <c r="E350" s="8" t="str">
        <f>"Tỉnh Quảng Nam"</f>
        <v>Tỉnh Quảng Nam</v>
      </c>
      <c r="F350" s="8" t="str">
        <f>"18DL2"</f>
        <v>18DL2</v>
      </c>
    </row>
    <row r="351" spans="1:6">
      <c r="A351" s="8" t="str">
        <f>"1711504210218"</f>
        <v>1711504210218</v>
      </c>
      <c r="B351" s="9" t="s">
        <v>338</v>
      </c>
      <c r="C351" s="10" t="s">
        <v>14</v>
      </c>
      <c r="D351" s="11">
        <v>36339</v>
      </c>
      <c r="E351" s="8" t="str">
        <f>"Tỉnh Quảng Ngãi"</f>
        <v>Tỉnh Quảng Ngãi</v>
      </c>
      <c r="F351" s="8" t="str">
        <f>"17OTO2"</f>
        <v>17OTO2</v>
      </c>
    </row>
    <row r="352" spans="1:6">
      <c r="A352" s="8" t="str">
        <f>"1911504110135"</f>
        <v>1911504110135</v>
      </c>
      <c r="B352" s="9" t="s">
        <v>450</v>
      </c>
      <c r="C352" s="10" t="s">
        <v>156</v>
      </c>
      <c r="D352" s="11">
        <v>36930</v>
      </c>
      <c r="E352" s="8" t="str">
        <f>"Tỉnh Quảng Ngãi"</f>
        <v>Tỉnh Quảng Ngãi</v>
      </c>
      <c r="F352" s="8" t="str">
        <f>"19C1"</f>
        <v>19C1</v>
      </c>
    </row>
    <row r="353" spans="1:6">
      <c r="A353" s="8" t="str">
        <f>"1911505310119"</f>
        <v>1911505310119</v>
      </c>
      <c r="B353" s="9" t="s">
        <v>451</v>
      </c>
      <c r="C353" s="10" t="s">
        <v>356</v>
      </c>
      <c r="D353" s="11">
        <v>36939</v>
      </c>
      <c r="E353" s="8" t="str">
        <f>"Tỉnh Lạng Sơn"</f>
        <v>Tỉnh Lạng Sơn</v>
      </c>
      <c r="F353" s="8" t="str">
        <f>"19T1"</f>
        <v>19T1</v>
      </c>
    </row>
    <row r="354" spans="1:6">
      <c r="A354" s="8" t="str">
        <f>"1811506120225"</f>
        <v>1811506120225</v>
      </c>
      <c r="B354" s="9" t="s">
        <v>452</v>
      </c>
      <c r="C354" s="10" t="s">
        <v>123</v>
      </c>
      <c r="D354" s="11">
        <v>36687</v>
      </c>
      <c r="E354" s="8" t="str">
        <f>"Tỉnh Quảng Nam"</f>
        <v>Tỉnh Quảng Nam</v>
      </c>
      <c r="F354" s="8" t="str">
        <f>"18XD2"</f>
        <v>18XD2</v>
      </c>
    </row>
    <row r="355" spans="1:6">
      <c r="A355" s="8" t="str">
        <f>"1811505120113"</f>
        <v>1811505120113</v>
      </c>
      <c r="B355" s="9" t="s">
        <v>443</v>
      </c>
      <c r="C355" s="10" t="s">
        <v>453</v>
      </c>
      <c r="D355" s="11">
        <v>36568</v>
      </c>
      <c r="E355" s="8" t="str">
        <f>"Tỉnh Quảng Ngãi"</f>
        <v>Tỉnh Quảng Ngãi</v>
      </c>
      <c r="F355" s="8" t="str">
        <f>"18D1"</f>
        <v>18D1</v>
      </c>
    </row>
    <row r="356" spans="1:6">
      <c r="A356" s="8" t="str">
        <f>"1811505310330"</f>
        <v>1811505310330</v>
      </c>
      <c r="B356" s="9" t="s">
        <v>257</v>
      </c>
      <c r="C356" s="10" t="s">
        <v>454</v>
      </c>
      <c r="D356" s="11">
        <v>36618</v>
      </c>
      <c r="E356" s="8" t="str">
        <f>"Tỉnh Bình Định"</f>
        <v>Tỉnh Bình Định</v>
      </c>
      <c r="F356" s="8" t="str">
        <f>"18T3"</f>
        <v>18T3</v>
      </c>
    </row>
    <row r="357" spans="1:6">
      <c r="A357" s="8" t="str">
        <f>"1811504410260"</f>
        <v>1811504410260</v>
      </c>
      <c r="B357" s="9" t="s">
        <v>253</v>
      </c>
      <c r="C357" s="10" t="s">
        <v>455</v>
      </c>
      <c r="D357" s="11">
        <v>36552</v>
      </c>
      <c r="E357" s="8" t="str">
        <f>"Tỉnh Quảng Nam"</f>
        <v>Tỉnh Quảng Nam</v>
      </c>
      <c r="F357" s="8" t="str">
        <f>"18CDT2"</f>
        <v>18CDT2</v>
      </c>
    </row>
    <row r="358" spans="1:6">
      <c r="A358" s="8" t="str">
        <f>"1711505210104"</f>
        <v>1711505210104</v>
      </c>
      <c r="B358" s="9" t="s">
        <v>330</v>
      </c>
      <c r="C358" s="10" t="s">
        <v>37</v>
      </c>
      <c r="D358" s="11">
        <v>36248</v>
      </c>
      <c r="E358" s="8" t="str">
        <f>"Tỉnh Quảng Nam"</f>
        <v>Tỉnh Quảng Nam</v>
      </c>
      <c r="F358" s="8" t="str">
        <f>"17HTD1"</f>
        <v>17HTD1</v>
      </c>
    </row>
    <row r="359" spans="1:6">
      <c r="A359" s="8" t="str">
        <f>"2050551200113"</f>
        <v>2050551200113</v>
      </c>
      <c r="B359" s="9" t="s">
        <v>456</v>
      </c>
      <c r="C359" s="10" t="s">
        <v>75</v>
      </c>
      <c r="D359" s="11">
        <v>37519</v>
      </c>
      <c r="E359" s="8" t="str">
        <f>"Tỉnh Bình Định"</f>
        <v>Tỉnh Bình Định</v>
      </c>
      <c r="F359" s="8" t="str">
        <f>"20TDH1"</f>
        <v>20TDH1</v>
      </c>
    </row>
    <row r="360" spans="1:6">
      <c r="A360" s="8" t="str">
        <f>"1711504210267"</f>
        <v>1711504210267</v>
      </c>
      <c r="B360" s="9" t="s">
        <v>457</v>
      </c>
      <c r="C360" s="10" t="s">
        <v>458</v>
      </c>
      <c r="D360" s="11">
        <v>36161</v>
      </c>
      <c r="E360" s="8" t="str">
        <f>"Tỉnh Quảng Nam"</f>
        <v>Tỉnh Quảng Nam</v>
      </c>
      <c r="F360" s="8" t="str">
        <f>"17OTO2"</f>
        <v>17OTO2</v>
      </c>
    </row>
    <row r="361" spans="1:6">
      <c r="A361" s="8" t="str">
        <f>"1711504210256"</f>
        <v>1711504210256</v>
      </c>
      <c r="B361" s="9" t="s">
        <v>459</v>
      </c>
      <c r="C361" s="10" t="s">
        <v>14</v>
      </c>
      <c r="D361" s="11">
        <v>36321</v>
      </c>
      <c r="E361" s="8" t="str">
        <f>"Tỉnh Quảng Nam"</f>
        <v>Tỉnh Quảng Nam</v>
      </c>
      <c r="F361" s="8" t="str">
        <f>"17OTO2"</f>
        <v>17OTO2</v>
      </c>
    </row>
    <row r="362" spans="1:6">
      <c r="A362" s="8" t="str">
        <f>"1711504210217"</f>
        <v>1711504210217</v>
      </c>
      <c r="B362" s="9" t="s">
        <v>460</v>
      </c>
      <c r="C362" s="10" t="s">
        <v>14</v>
      </c>
      <c r="D362" s="11">
        <v>36124</v>
      </c>
      <c r="E362" s="8" t="str">
        <f>"Tỉnh Bình Định"</f>
        <v>Tỉnh Bình Định</v>
      </c>
      <c r="F362" s="8" t="str">
        <f>"17OTO2"</f>
        <v>17OTO2</v>
      </c>
    </row>
    <row r="363" spans="1:6">
      <c r="A363" s="8" t="str">
        <f>"2050431200125"</f>
        <v>2050431200125</v>
      </c>
      <c r="B363" s="9" t="s">
        <v>461</v>
      </c>
      <c r="C363" s="10" t="s">
        <v>462</v>
      </c>
      <c r="D363" s="11">
        <v>37304</v>
      </c>
      <c r="E363" s="8" t="str">
        <f>"Tỉnh Quảng Ngãi"</f>
        <v>Tỉnh Quảng Ngãi</v>
      </c>
      <c r="F363" s="8" t="str">
        <f>"20N1"</f>
        <v>20N1</v>
      </c>
    </row>
    <row r="364" spans="1:6">
      <c r="A364" s="8" t="str">
        <f>"1811505120355"</f>
        <v>1811505120355</v>
      </c>
      <c r="B364" s="9" t="s">
        <v>284</v>
      </c>
      <c r="C364" s="10" t="s">
        <v>303</v>
      </c>
      <c r="D364" s="11">
        <v>36804</v>
      </c>
      <c r="E364" s="8" t="str">
        <f>"Tỉnh Khánh Hòa"</f>
        <v>Tỉnh Khánh Hòa</v>
      </c>
      <c r="F364" s="8" t="str">
        <f>"18D2"</f>
        <v>18D2</v>
      </c>
    </row>
    <row r="365" spans="1:6">
      <c r="A365" s="8" t="str">
        <f>"1811504410257"</f>
        <v>1811504410257</v>
      </c>
      <c r="B365" s="9" t="s">
        <v>463</v>
      </c>
      <c r="C365" s="10" t="s">
        <v>464</v>
      </c>
      <c r="D365" s="11">
        <v>36702</v>
      </c>
      <c r="E365" s="8" t="str">
        <f>"Tỉnh Quảng Nam"</f>
        <v>Tỉnh Quảng Nam</v>
      </c>
      <c r="F365" s="8" t="str">
        <f>"18CDT2"</f>
        <v>18CDT2</v>
      </c>
    </row>
    <row r="366" spans="1:6">
      <c r="A366" s="8" t="str">
        <f>"1711504210270"</f>
        <v>1711504210270</v>
      </c>
      <c r="B366" s="9" t="s">
        <v>241</v>
      </c>
      <c r="C366" s="10" t="s">
        <v>465</v>
      </c>
      <c r="D366" s="11">
        <v>36386</v>
      </c>
      <c r="E366" s="8" t="str">
        <f>"Tỉnh Quảng Trị"</f>
        <v>Tỉnh Quảng Trị</v>
      </c>
      <c r="F366" s="8" t="str">
        <f>"17OTO2"</f>
        <v>17OTO2</v>
      </c>
    </row>
    <row r="367" spans="1:6">
      <c r="A367" s="8" t="str">
        <f>"1811504410222"</f>
        <v>1811504410222</v>
      </c>
      <c r="B367" s="9" t="s">
        <v>64</v>
      </c>
      <c r="C367" s="10" t="s">
        <v>24</v>
      </c>
      <c r="D367" s="11">
        <v>36564</v>
      </c>
      <c r="E367" s="8" t="str">
        <f>"Tỉnh Bình Định"</f>
        <v>Tỉnh Bình Định</v>
      </c>
      <c r="F367" s="8" t="str">
        <f>"18CDT2"</f>
        <v>18CDT2</v>
      </c>
    </row>
    <row r="368" spans="1:6">
      <c r="A368" s="8" t="str">
        <f>"1811506310129"</f>
        <v>1811506310129</v>
      </c>
      <c r="B368" s="9" t="s">
        <v>432</v>
      </c>
      <c r="C368" s="10" t="s">
        <v>466</v>
      </c>
      <c r="D368" s="11">
        <v>36629</v>
      </c>
      <c r="E368" s="8" t="str">
        <f>"Tỉnh Quảng Ngãi"</f>
        <v>Tỉnh Quảng Ngãi</v>
      </c>
      <c r="F368" s="8" t="str">
        <f>"18XC1"</f>
        <v>18XC1</v>
      </c>
    </row>
    <row r="369" spans="1:6">
      <c r="A369" s="8" t="str">
        <f>"1711505210129"</f>
        <v>1711505210129</v>
      </c>
      <c r="B369" s="9" t="s">
        <v>98</v>
      </c>
      <c r="C369" s="10" t="s">
        <v>246</v>
      </c>
      <c r="D369" s="11">
        <v>36357</v>
      </c>
      <c r="E369" s="8" t="str">
        <f>"Tỉnh Quảng Nam"</f>
        <v>Tỉnh Quảng Nam</v>
      </c>
      <c r="F369" s="8" t="str">
        <f>"17KTDT1"</f>
        <v>17KTDT1</v>
      </c>
    </row>
    <row r="370" spans="1:6">
      <c r="A370" s="8" t="str">
        <f>"2050421200274"</f>
        <v>2050421200274</v>
      </c>
      <c r="B370" s="9" t="s">
        <v>313</v>
      </c>
      <c r="C370" s="10" t="s">
        <v>353</v>
      </c>
      <c r="D370" s="11">
        <v>37556</v>
      </c>
      <c r="E370" s="8" t="str">
        <f>"Tỉnh Phú Yên"</f>
        <v>Tỉnh Phú Yên</v>
      </c>
      <c r="F370" s="8" t="str">
        <f>"20DL2"</f>
        <v>20DL2</v>
      </c>
    </row>
    <row r="371" spans="1:6">
      <c r="A371" s="8" t="str">
        <f>"1911505510108"</f>
        <v>1911505510108</v>
      </c>
      <c r="B371" s="9" t="s">
        <v>467</v>
      </c>
      <c r="C371" s="10" t="s">
        <v>468</v>
      </c>
      <c r="D371" s="11">
        <v>37076</v>
      </c>
      <c r="E371" s="8" t="str">
        <f>"Thành Phố Đà Nẵng"</f>
        <v>Thành Phố Đà Nẵng</v>
      </c>
      <c r="F371" s="8" t="str">
        <f>"19TDH1"</f>
        <v>19TDH1</v>
      </c>
    </row>
    <row r="372" spans="1:6">
      <c r="A372" s="8" t="str">
        <f>"1711504110112"</f>
        <v>1711504110112</v>
      </c>
      <c r="B372" s="9" t="s">
        <v>469</v>
      </c>
      <c r="C372" s="10" t="s">
        <v>470</v>
      </c>
      <c r="D372" s="11">
        <v>36212</v>
      </c>
      <c r="E372" s="8" t="str">
        <f>"Tỉnh Quảng Nam"</f>
        <v>Tỉnh Quảng Nam</v>
      </c>
      <c r="F372" s="8" t="str">
        <f>"17CTM1"</f>
        <v>17CTM1</v>
      </c>
    </row>
    <row r="373" spans="1:6">
      <c r="A373" s="8" t="str">
        <f>"2050611200175"</f>
        <v>2050611200175</v>
      </c>
      <c r="B373" s="9" t="s">
        <v>286</v>
      </c>
      <c r="C373" s="10" t="s">
        <v>203</v>
      </c>
      <c r="D373" s="11">
        <v>37321</v>
      </c>
      <c r="E373" s="8" t="str">
        <f>"Tỉnh Quảng Nam"</f>
        <v>Tỉnh Quảng Nam</v>
      </c>
      <c r="F373" s="8" t="str">
        <f>"20XD1"</f>
        <v>20XD1</v>
      </c>
    </row>
    <row r="374" spans="1:6">
      <c r="A374" s="8" t="str">
        <f>"171250713103"</f>
        <v>171250713103</v>
      </c>
      <c r="B374" s="9" t="s">
        <v>471</v>
      </c>
      <c r="C374" s="10" t="s">
        <v>39</v>
      </c>
      <c r="D374" s="11">
        <v>36321</v>
      </c>
      <c r="E374" s="8" t="str">
        <f>"Tỉnh Quảng Nam"</f>
        <v>Tỉnh Quảng Nam</v>
      </c>
      <c r="F374" s="8" t="str">
        <f>"17H1"</f>
        <v>17H1</v>
      </c>
    </row>
  </sheetData>
  <mergeCells count="2">
    <mergeCell ref="A1:B1"/>
    <mergeCell ref="A4:F4"/>
  </mergeCells>
  <conditionalFormatting sqref="A8:A374">
    <cfRule type="duplicateValues" dxfId="2" priority="2"/>
    <cfRule type="duplicateValues" dxfId="1" priority="3"/>
  </conditionalFormatting>
  <conditionalFormatting sqref="A8:A374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"/>
  <sheetViews>
    <sheetView topLeftCell="A4" workbookViewId="0">
      <selection activeCell="B5" sqref="B5"/>
    </sheetView>
  </sheetViews>
  <sheetFormatPr defaultRowHeight="15"/>
  <cols>
    <col min="1" max="1" width="17" customWidth="1"/>
    <col min="2" max="2" width="20.28515625" customWidth="1"/>
    <col min="3" max="3" width="10.85546875" customWidth="1"/>
    <col min="4" max="4" width="15.5703125" customWidth="1"/>
  </cols>
  <sheetData>
    <row r="1" spans="1:9">
      <c r="A1" s="14" t="s">
        <v>478</v>
      </c>
      <c r="B1" s="14"/>
      <c r="C1" s="16"/>
      <c r="D1" s="16"/>
      <c r="E1" s="1"/>
      <c r="F1" s="1"/>
    </row>
    <row r="2" spans="1:9">
      <c r="A2" s="13" t="s">
        <v>479</v>
      </c>
      <c r="B2" s="13"/>
      <c r="C2" s="1"/>
      <c r="D2" s="1"/>
      <c r="E2" s="1"/>
      <c r="F2" s="1"/>
    </row>
    <row r="3" spans="1:9">
      <c r="A3" s="2"/>
      <c r="B3" s="2"/>
      <c r="C3" s="1"/>
      <c r="D3" s="1"/>
      <c r="E3" s="1"/>
      <c r="F3" s="1"/>
    </row>
    <row r="4" spans="1:9" ht="18.75">
      <c r="A4" s="15" t="s">
        <v>481</v>
      </c>
      <c r="B4" s="15"/>
      <c r="C4" s="15"/>
      <c r="D4" s="15"/>
      <c r="E4" s="15"/>
      <c r="F4" s="15"/>
      <c r="G4" s="15"/>
      <c r="H4" s="15"/>
      <c r="I4" s="15"/>
    </row>
    <row r="8" spans="1:9">
      <c r="A8" s="12" t="s">
        <v>472</v>
      </c>
      <c r="B8" s="12" t="s">
        <v>473</v>
      </c>
      <c r="C8" s="12" t="s">
        <v>474</v>
      </c>
      <c r="D8" s="12" t="s">
        <v>475</v>
      </c>
      <c r="E8" s="17" t="s">
        <v>477</v>
      </c>
    </row>
    <row r="9" spans="1:9">
      <c r="A9" s="8" t="str">
        <f>"2050611200173"</f>
        <v>2050611200173</v>
      </c>
      <c r="B9" s="9" t="s">
        <v>264</v>
      </c>
      <c r="C9" s="10" t="s">
        <v>246</v>
      </c>
      <c r="D9" s="11">
        <v>36398</v>
      </c>
      <c r="E9" s="4" t="str">
        <f>"20XD1"</f>
        <v>20XD1</v>
      </c>
    </row>
    <row r="10" spans="1:9">
      <c r="A10" s="8" t="str">
        <f>"2050531200301"</f>
        <v>2050531200301</v>
      </c>
      <c r="B10" s="9" t="s">
        <v>482</v>
      </c>
      <c r="C10" s="10" t="s">
        <v>483</v>
      </c>
      <c r="D10" s="11">
        <v>37358</v>
      </c>
      <c r="E10" s="8" t="str">
        <f>"20T3"</f>
        <v>20T3</v>
      </c>
    </row>
    <row r="11" spans="1:9">
      <c r="A11" s="8" t="str">
        <f>"1811507410102"</f>
        <v>1811507410102</v>
      </c>
      <c r="B11" s="9" t="s">
        <v>484</v>
      </c>
      <c r="C11" s="10" t="s">
        <v>485</v>
      </c>
      <c r="D11" s="11">
        <v>36409</v>
      </c>
      <c r="E11" s="8" t="str">
        <f>"18SU1"</f>
        <v>18SU1</v>
      </c>
    </row>
    <row r="12" spans="1:9">
      <c r="A12" s="8" t="str">
        <f>"2050531200141"</f>
        <v>2050531200141</v>
      </c>
      <c r="B12" s="9" t="s">
        <v>336</v>
      </c>
      <c r="C12" s="10" t="s">
        <v>486</v>
      </c>
      <c r="D12" s="11">
        <v>37409</v>
      </c>
      <c r="E12" s="8" t="str">
        <f>"20T1"</f>
        <v>20T1</v>
      </c>
    </row>
    <row r="13" spans="1:9">
      <c r="A13" s="8" t="str">
        <f>"1811504110153"</f>
        <v>1811504110153</v>
      </c>
      <c r="B13" s="9" t="s">
        <v>487</v>
      </c>
      <c r="C13" s="10" t="s">
        <v>20</v>
      </c>
      <c r="D13" s="11">
        <v>36694</v>
      </c>
      <c r="E13" s="8" t="str">
        <f>"18C1"</f>
        <v>18C1</v>
      </c>
    </row>
    <row r="14" spans="1:9">
      <c r="A14" s="8" t="str">
        <f>"1811506120126"</f>
        <v>1811506120126</v>
      </c>
      <c r="B14" s="9" t="s">
        <v>362</v>
      </c>
      <c r="C14" s="10" t="s">
        <v>488</v>
      </c>
      <c r="D14" s="11">
        <v>35490</v>
      </c>
      <c r="E14" s="8" t="str">
        <f>"18XD1"</f>
        <v>18XD1</v>
      </c>
    </row>
    <row r="15" spans="1:9">
      <c r="A15" s="8" t="str">
        <f>"1911505120122"</f>
        <v>1911505120122</v>
      </c>
      <c r="B15" s="9" t="s">
        <v>489</v>
      </c>
      <c r="C15" s="10" t="s">
        <v>290</v>
      </c>
      <c r="D15" s="11">
        <v>37023</v>
      </c>
      <c r="E15" s="8" t="str">
        <f>"19D1"</f>
        <v>19D1</v>
      </c>
    </row>
    <row r="16" spans="1:9">
      <c r="A16" s="8" t="str">
        <f>"2050551200107"</f>
        <v>2050551200107</v>
      </c>
      <c r="B16" s="9" t="s">
        <v>490</v>
      </c>
      <c r="C16" s="10" t="s">
        <v>5</v>
      </c>
      <c r="D16" s="11">
        <v>37408</v>
      </c>
      <c r="E16" s="8" t="str">
        <f>"20TDH1"</f>
        <v>20TDH1</v>
      </c>
    </row>
    <row r="17" spans="1:5">
      <c r="A17" s="8" t="str">
        <f>"1911504110150"</f>
        <v>1911504110150</v>
      </c>
      <c r="B17" s="9" t="s">
        <v>491</v>
      </c>
      <c r="C17" s="10" t="s">
        <v>203</v>
      </c>
      <c r="D17" s="11">
        <v>37007</v>
      </c>
      <c r="E17" s="8" t="str">
        <f>"19C1"</f>
        <v>19C1</v>
      </c>
    </row>
    <row r="18" spans="1:5">
      <c r="A18" s="8" t="str">
        <f>"1811504210434"</f>
        <v>1811504210434</v>
      </c>
      <c r="B18" s="9" t="s">
        <v>492</v>
      </c>
      <c r="C18" s="10" t="s">
        <v>493</v>
      </c>
      <c r="D18" s="11">
        <v>36654</v>
      </c>
      <c r="E18" s="8" t="str">
        <f>"18DL4"</f>
        <v>18DL4</v>
      </c>
    </row>
    <row r="19" spans="1:5">
      <c r="A19" s="8" t="str">
        <f>"1911504410101"</f>
        <v>1911504410101</v>
      </c>
      <c r="B19" s="9" t="s">
        <v>44</v>
      </c>
      <c r="C19" s="10" t="s">
        <v>494</v>
      </c>
      <c r="D19" s="11">
        <v>37207</v>
      </c>
      <c r="E19" s="8" t="str">
        <f>"19CDT1"</f>
        <v>19CDT1</v>
      </c>
    </row>
    <row r="20" spans="1:5">
      <c r="A20" s="8" t="str">
        <f>"1811505520255"</f>
        <v>1811505520255</v>
      </c>
      <c r="B20" s="9" t="s">
        <v>495</v>
      </c>
      <c r="C20" s="10" t="s">
        <v>73</v>
      </c>
      <c r="D20" s="11">
        <v>36675</v>
      </c>
      <c r="E20" s="8" t="str">
        <f>"18TDH2"</f>
        <v>18TDH2</v>
      </c>
    </row>
    <row r="21" spans="1:5">
      <c r="A21" s="8" t="str">
        <f>"1811504110243"</f>
        <v>1811504110243</v>
      </c>
      <c r="B21" s="9" t="s">
        <v>496</v>
      </c>
      <c r="C21" s="10" t="s">
        <v>85</v>
      </c>
      <c r="D21" s="11">
        <v>36650</v>
      </c>
      <c r="E21" s="8" t="str">
        <f>"18C2"</f>
        <v>18C2</v>
      </c>
    </row>
    <row r="22" spans="1:5">
      <c r="A22" s="8" t="str">
        <f>"2050611200113"</f>
        <v>2050611200113</v>
      </c>
      <c r="B22" s="9" t="s">
        <v>497</v>
      </c>
      <c r="C22" s="10" t="s">
        <v>498</v>
      </c>
      <c r="D22" s="11">
        <v>37369</v>
      </c>
      <c r="E22" s="8" t="str">
        <f>"20XD1"</f>
        <v>20XD1</v>
      </c>
    </row>
    <row r="23" spans="1:5">
      <c r="A23" s="8" t="str">
        <f>"2050531200319"</f>
        <v>2050531200319</v>
      </c>
      <c r="B23" s="9" t="s">
        <v>394</v>
      </c>
      <c r="C23" s="10" t="s">
        <v>114</v>
      </c>
      <c r="D23" s="11">
        <v>37339</v>
      </c>
      <c r="E23" s="8" t="str">
        <f>"20T3"</f>
        <v>20T3</v>
      </c>
    </row>
    <row r="24" spans="1:5">
      <c r="A24" s="8" t="str">
        <f>"2050611200110"</f>
        <v>2050611200110</v>
      </c>
      <c r="B24" s="9" t="s">
        <v>499</v>
      </c>
      <c r="C24" s="10" t="s">
        <v>500</v>
      </c>
      <c r="D24" s="11">
        <v>37386</v>
      </c>
      <c r="E24" s="8" t="str">
        <f>"20XD1"</f>
        <v>20XD1</v>
      </c>
    </row>
    <row r="25" spans="1:5" ht="26.25">
      <c r="A25" s="8" t="str">
        <f>"2050611200111"</f>
        <v>2050611200111</v>
      </c>
      <c r="B25" s="9" t="s">
        <v>342</v>
      </c>
      <c r="C25" s="10" t="s">
        <v>343</v>
      </c>
      <c r="D25" s="11">
        <v>37390</v>
      </c>
      <c r="E25" s="8" t="str">
        <f>"20XD1"</f>
        <v>20XD1</v>
      </c>
    </row>
    <row r="26" spans="1:5">
      <c r="A26" s="8" t="str">
        <f>"2050531200236"</f>
        <v>2050531200236</v>
      </c>
      <c r="B26" s="9" t="s">
        <v>501</v>
      </c>
      <c r="C26" s="10" t="s">
        <v>502</v>
      </c>
      <c r="D26" s="11">
        <v>37343</v>
      </c>
      <c r="E26" s="8" t="str">
        <f>"20T2"</f>
        <v>20T2</v>
      </c>
    </row>
    <row r="27" spans="1:5">
      <c r="A27" s="8" t="str">
        <f>"1911507310109"</f>
        <v>1911507310109</v>
      </c>
      <c r="B27" s="9" t="s">
        <v>503</v>
      </c>
      <c r="C27" s="10" t="s">
        <v>504</v>
      </c>
      <c r="D27" s="11">
        <v>36902</v>
      </c>
      <c r="E27" s="8" t="str">
        <f>"19HTP1"</f>
        <v>19HTP1</v>
      </c>
    </row>
    <row r="28" spans="1:5">
      <c r="A28" s="8" t="str">
        <f>"2050411200250"</f>
        <v>2050411200250</v>
      </c>
      <c r="B28" s="9" t="s">
        <v>189</v>
      </c>
      <c r="C28" s="10" t="s">
        <v>190</v>
      </c>
      <c r="D28" s="11">
        <v>36967</v>
      </c>
      <c r="E28" s="8" t="str">
        <f>"20C2"</f>
        <v>20C2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GIẤY XÁC NHẬN</vt:lpstr>
      <vt:lpstr>GIẤY VAY VỐN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2021-09-06T02:20:54Z</dcterms:created>
  <dcterms:modified xsi:type="dcterms:W3CDTF">2021-09-06T02:27:02Z</dcterms:modified>
</cp:coreProperties>
</file>